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inah\Dropbox\Friends of Meaford Library\Treasurer Reports\Year End Statements\2021\"/>
    </mc:Choice>
  </mc:AlternateContent>
  <xr:revisionPtr revIDLastSave="0" documentId="13_ncr:1_{20B12A15-1E49-4268-80A1-ACFFF6947DA6}" xr6:coauthVersionLast="45" xr6:coauthVersionMax="45" xr10:uidLastSave="{00000000-0000-0000-0000-000000000000}"/>
  <bookViews>
    <workbookView xWindow="-120" yWindow="-120" windowWidth="24240" windowHeight="13140" activeTab="3" xr2:uid="{00000000-000D-0000-FFFF-FFFF00000000}"/>
  </bookViews>
  <sheets>
    <sheet name="Tax Return" sheetId="2" r:id="rId1"/>
    <sheet name="Tax Receipts 2020" sheetId="20" r:id="rId2"/>
    <sheet name="Position Statement" sheetId="14" r:id="rId3"/>
    <sheet name="Operating Statement" sheetId="15" r:id="rId4"/>
    <sheet name="Donations" sheetId="11" r:id="rId5"/>
    <sheet name="Events" sheetId="18" r:id="rId6"/>
    <sheet name="CanadaHelps" sheetId="1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Print_Area" localSheetId="3">'Operating Statement'!$A$1:$I$40</definedName>
    <definedName name="_xlnm.Print_Area" localSheetId="2">'Position Statement'!$A$1:$I$46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7" i="2" l="1"/>
  <c r="B80" i="2" l="1"/>
  <c r="M9" i="11" l="1"/>
  <c r="G5" i="11" l="1"/>
  <c r="E178" i="20"/>
  <c r="J175" i="20"/>
  <c r="E23" i="11" l="1"/>
  <c r="E22" i="11"/>
  <c r="E20" i="11"/>
  <c r="E19" i="11"/>
  <c r="G16" i="11"/>
  <c r="K15" i="11"/>
  <c r="J15" i="11"/>
  <c r="D15" i="11"/>
  <c r="O14" i="11"/>
  <c r="M14" i="11"/>
  <c r="H14" i="11"/>
  <c r="F14" i="11"/>
  <c r="E14" i="11"/>
  <c r="O13" i="11"/>
  <c r="M13" i="11"/>
  <c r="F13" i="11"/>
  <c r="E13" i="11"/>
  <c r="O12" i="11"/>
  <c r="M12" i="11"/>
  <c r="H12" i="11"/>
  <c r="G12" i="11"/>
  <c r="F12" i="11"/>
  <c r="E12" i="11"/>
  <c r="O11" i="11"/>
  <c r="M11" i="11"/>
  <c r="G11" i="11"/>
  <c r="F11" i="11"/>
  <c r="E11" i="11"/>
  <c r="O10" i="11"/>
  <c r="M10" i="11"/>
  <c r="H10" i="11"/>
  <c r="G10" i="11"/>
  <c r="F10" i="11"/>
  <c r="E10" i="11"/>
  <c r="C10" i="11"/>
  <c r="O9" i="11"/>
  <c r="G9" i="11"/>
  <c r="F9" i="11"/>
  <c r="E9" i="11"/>
  <c r="C9" i="11"/>
  <c r="O8" i="11"/>
  <c r="M8" i="11"/>
  <c r="H8" i="11"/>
  <c r="G8" i="11"/>
  <c r="F8" i="11"/>
  <c r="E8" i="11"/>
  <c r="O7" i="11"/>
  <c r="M7" i="11"/>
  <c r="H7" i="11"/>
  <c r="G7" i="11"/>
  <c r="F7" i="11"/>
  <c r="E7" i="11"/>
  <c r="O6" i="11"/>
  <c r="M6" i="11"/>
  <c r="H6" i="11"/>
  <c r="G6" i="11"/>
  <c r="F6" i="11"/>
  <c r="E6" i="11"/>
  <c r="D6" i="11"/>
  <c r="O5" i="11"/>
  <c r="M5" i="11"/>
  <c r="H5" i="11"/>
  <c r="F5" i="11"/>
  <c r="E5" i="11"/>
  <c r="C5" i="11"/>
  <c r="C15" i="11" s="1"/>
  <c r="O4" i="11"/>
  <c r="M4" i="11"/>
  <c r="H4" i="11"/>
  <c r="G4" i="11"/>
  <c r="F4" i="11"/>
  <c r="E4" i="11"/>
  <c r="O3" i="11"/>
  <c r="M3" i="11"/>
  <c r="N3" i="11" s="1"/>
  <c r="H3" i="11"/>
  <c r="G3" i="11"/>
  <c r="F3" i="11"/>
  <c r="E3" i="11"/>
  <c r="L10" i="11" l="1"/>
  <c r="L9" i="11"/>
  <c r="I9" i="11" s="1"/>
  <c r="L13" i="11"/>
  <c r="P13" i="11" s="1"/>
  <c r="L11" i="11"/>
  <c r="P11" i="11" s="1"/>
  <c r="L8" i="11"/>
  <c r="P8" i="11" s="1"/>
  <c r="G15" i="11"/>
  <c r="L6" i="11"/>
  <c r="I6" i="11" s="1"/>
  <c r="L5" i="11"/>
  <c r="P5" i="11" s="1"/>
  <c r="L4" i="11"/>
  <c r="P4" i="11" s="1"/>
  <c r="N4" i="11"/>
  <c r="N5" i="11" s="1"/>
  <c r="N6" i="11" s="1"/>
  <c r="N7" i="11" s="1"/>
  <c r="N8" i="11" s="1"/>
  <c r="N9" i="11" s="1"/>
  <c r="N10" i="11" s="1"/>
  <c r="N11" i="11" s="1"/>
  <c r="N12" i="11" s="1"/>
  <c r="N13" i="11" s="1"/>
  <c r="N14" i="11" s="1"/>
  <c r="F15" i="11"/>
  <c r="E15" i="11"/>
  <c r="E17" i="11" s="1"/>
  <c r="H15" i="11"/>
  <c r="L12" i="11"/>
  <c r="P12" i="11" s="1"/>
  <c r="L7" i="11"/>
  <c r="I7" i="11" s="1"/>
  <c r="L14" i="11"/>
  <c r="P14" i="11" s="1"/>
  <c r="M15" i="11"/>
  <c r="P9" i="11"/>
  <c r="P10" i="11"/>
  <c r="I10" i="11"/>
  <c r="L3" i="11"/>
  <c r="I11" i="11" l="1"/>
  <c r="I14" i="11"/>
  <c r="I13" i="11"/>
  <c r="I12" i="11"/>
  <c r="G18" i="11"/>
  <c r="B32" i="2"/>
  <c r="I8" i="11"/>
  <c r="P6" i="11"/>
  <c r="P7" i="11"/>
  <c r="I5" i="11"/>
  <c r="I4" i="11"/>
  <c r="P3" i="11"/>
  <c r="L15" i="11"/>
  <c r="M17" i="11" s="1"/>
  <c r="I3" i="11"/>
  <c r="I15" i="11" l="1"/>
  <c r="E89" i="17" l="1"/>
  <c r="E3" i="17" l="1"/>
  <c r="I37" i="15" l="1"/>
  <c r="D36" i="15"/>
  <c r="G36" i="15" s="1"/>
  <c r="D35" i="15"/>
  <c r="G35" i="15" s="1"/>
  <c r="D34" i="15"/>
  <c r="G34" i="15" s="1"/>
  <c r="D33" i="15"/>
  <c r="G33" i="15" s="1"/>
  <c r="D32" i="15"/>
  <c r="G32" i="15" s="1"/>
  <c r="D31" i="15"/>
  <c r="G31" i="15" s="1"/>
  <c r="D30" i="15"/>
  <c r="G30" i="15" s="1"/>
  <c r="D29" i="15"/>
  <c r="G29" i="15" s="1"/>
  <c r="D28" i="15"/>
  <c r="G28" i="15" s="1"/>
  <c r="D27" i="15"/>
  <c r="G27" i="15" s="1"/>
  <c r="B57" i="2" s="1"/>
  <c r="D26" i="15"/>
  <c r="G26" i="15" s="1"/>
  <c r="D25" i="15"/>
  <c r="G25" i="15" s="1"/>
  <c r="B81" i="2" s="1"/>
  <c r="G24" i="15"/>
  <c r="D23" i="15"/>
  <c r="D22" i="15"/>
  <c r="G22" i="15" s="1"/>
  <c r="D21" i="15"/>
  <c r="G21" i="15" s="1"/>
  <c r="D20" i="15"/>
  <c r="G20" i="15" s="1"/>
  <c r="G19" i="15"/>
  <c r="P18" i="15"/>
  <c r="D18" i="15"/>
  <c r="G18" i="15" s="1"/>
  <c r="P16" i="15"/>
  <c r="P15" i="15"/>
  <c r="I14" i="15"/>
  <c r="D13" i="15"/>
  <c r="G13" i="15" s="1"/>
  <c r="G12" i="15"/>
  <c r="G11" i="15"/>
  <c r="D10" i="15"/>
  <c r="G10" i="15" s="1"/>
  <c r="D9" i="15"/>
  <c r="G9" i="15" s="1"/>
  <c r="D8" i="15"/>
  <c r="G8" i="15" s="1"/>
  <c r="D7" i="15"/>
  <c r="G7" i="15" s="1"/>
  <c r="B47" i="2" s="1"/>
  <c r="C3" i="15"/>
  <c r="F38" i="14"/>
  <c r="J38" i="14" s="1"/>
  <c r="F36" i="14"/>
  <c r="J35" i="14"/>
  <c r="F34" i="14"/>
  <c r="J34" i="14" s="1"/>
  <c r="P29" i="14"/>
  <c r="F26" i="14"/>
  <c r="J26" i="14" s="1"/>
  <c r="P27" i="14" s="1"/>
  <c r="P25" i="14"/>
  <c r="F22" i="14"/>
  <c r="F20" i="14"/>
  <c r="J20" i="14" s="1"/>
  <c r="S29" i="14" s="1"/>
  <c r="F18" i="14"/>
  <c r="J18" i="14" s="1"/>
  <c r="F12" i="14"/>
  <c r="B63" i="2" l="1"/>
  <c r="B71" i="2"/>
  <c r="B72" i="2"/>
  <c r="F42" i="14"/>
  <c r="B26" i="2" s="1"/>
  <c r="P20" i="15"/>
  <c r="K36" i="15"/>
  <c r="L37" i="15" s="1"/>
  <c r="K15" i="15"/>
  <c r="K34" i="15"/>
  <c r="L35" i="15" s="1"/>
  <c r="D38" i="15"/>
  <c r="D15" i="15"/>
  <c r="S27" i="14"/>
  <c r="N37" i="15" l="1"/>
  <c r="D40" i="15"/>
  <c r="G15" i="15"/>
  <c r="L15" i="15" s="1"/>
  <c r="Q21" i="15"/>
  <c r="M40" i="15"/>
  <c r="M39" i="15"/>
  <c r="I19" i="15" l="1"/>
  <c r="I28" i="15"/>
  <c r="I24" i="15"/>
  <c r="I11" i="15"/>
  <c r="D43" i="15" l="1"/>
  <c r="I13" i="15"/>
  <c r="I31" i="15"/>
  <c r="I20" i="15"/>
  <c r="I26" i="15"/>
  <c r="I33" i="15"/>
  <c r="I21" i="15"/>
  <c r="I29" i="15"/>
  <c r="I22" i="15"/>
  <c r="I35" i="15"/>
  <c r="I18" i="15"/>
  <c r="I25" i="15"/>
  <c r="I32" i="15"/>
  <c r="I36" i="15"/>
  <c r="D45" i="15" l="1"/>
  <c r="E43" i="15"/>
  <c r="F9" i="14"/>
  <c r="F7" i="14" s="1"/>
  <c r="F24" i="14" s="1"/>
  <c r="I23" i="15"/>
  <c r="I30" i="15"/>
  <c r="I9" i="15"/>
  <c r="I8" i="15"/>
  <c r="F30" i="14" l="1"/>
  <c r="F46" i="14" s="1"/>
  <c r="N46" i="14" s="1"/>
  <c r="P46" i="14" s="1"/>
  <c r="B88" i="2"/>
  <c r="I10" i="15"/>
  <c r="I27" i="15" l="1"/>
  <c r="I34" i="15"/>
  <c r="I38" i="15" l="1"/>
  <c r="I12" i="15" l="1"/>
  <c r="I7" i="15" l="1"/>
  <c r="I15" i="15" l="1"/>
  <c r="I40" i="15" l="1"/>
  <c r="J22" i="14"/>
  <c r="S28" i="14" l="1"/>
  <c r="P28" i="14"/>
  <c r="G23" i="15" l="1"/>
  <c r="B66" i="2" l="1"/>
  <c r="B73" i="2"/>
  <c r="K38" i="15"/>
  <c r="G43" i="15"/>
  <c r="G40" i="15" l="1"/>
  <c r="H43" i="15" s="1"/>
  <c r="G38" i="15" l="1"/>
  <c r="L38" i="15" s="1"/>
  <c r="J42" i="14" l="1"/>
  <c r="S26" i="14" l="1"/>
  <c r="P26" i="14"/>
  <c r="T14" i="18" l="1"/>
  <c r="T13" i="18"/>
  <c r="T12" i="18"/>
  <c r="T11" i="18"/>
  <c r="T10" i="18"/>
  <c r="T9" i="18"/>
  <c r="T8" i="18"/>
  <c r="T7" i="18"/>
  <c r="T6" i="18"/>
  <c r="T5" i="18"/>
  <c r="T4" i="18"/>
  <c r="T3" i="18"/>
  <c r="P15" i="18" l="1"/>
  <c r="K15" i="18"/>
  <c r="D15" i="18"/>
  <c r="S14" i="18"/>
  <c r="S13" i="18"/>
  <c r="S12" i="18"/>
  <c r="S11" i="18"/>
  <c r="S10" i="18"/>
  <c r="Q15" i="18"/>
  <c r="M15" i="18"/>
  <c r="I15" i="18"/>
  <c r="N15" i="18"/>
  <c r="S8" i="18"/>
  <c r="S7" i="18"/>
  <c r="S6" i="18"/>
  <c r="H15" i="18"/>
  <c r="G15" i="18"/>
  <c r="S5" i="18"/>
  <c r="E15" i="18"/>
  <c r="S4" i="18"/>
  <c r="J15" i="18"/>
  <c r="S3" i="18"/>
  <c r="E159" i="17"/>
  <c r="L15" i="18" l="1"/>
  <c r="O15" i="18"/>
  <c r="T15" i="18"/>
  <c r="C15" i="18"/>
  <c r="S9" i="18"/>
  <c r="S15" i="18" s="1"/>
  <c r="U15" i="18" s="1"/>
  <c r="F15" i="18"/>
  <c r="B53" i="2" l="1"/>
  <c r="B49" i="2"/>
  <c r="B46" i="2"/>
  <c r="B10" i="2"/>
  <c r="B23" i="2" l="1"/>
  <c r="B55" i="2"/>
  <c r="B58" i="2" l="1"/>
  <c r="B40" i="2" l="1"/>
  <c r="T17" i="18" l="1"/>
  <c r="J7" i="14" l="1"/>
  <c r="S25" i="14" s="1"/>
  <c r="U25" i="14" s="1"/>
  <c r="B8" i="2"/>
  <c r="J24" i="14" l="1"/>
  <c r="J30" i="14" l="1"/>
  <c r="L30" i="14" s="1"/>
  <c r="B42" i="2" l="1"/>
  <c r="J46" i="14" l="1"/>
  <c r="P24" i="14"/>
  <c r="S24" i="14" l="1"/>
  <c r="S30" i="14" s="1"/>
  <c r="P30" i="14"/>
  <c r="J48" i="14"/>
  <c r="K46" i="14"/>
  <c r="U30" i="14" l="1"/>
  <c r="B5" i="2" l="1"/>
  <c r="B41" i="2" l="1"/>
  <c r="B35" i="2" l="1"/>
  <c r="B39" i="2"/>
  <c r="B36" i="2" l="1"/>
  <c r="B51" i="2" s="1"/>
  <c r="B4" i="2"/>
  <c r="B27" i="2" l="1"/>
  <c r="E51" i="2" l="1"/>
  <c r="B68" i="2" l="1"/>
  <c r="D68" i="2" s="1"/>
  <c r="B77" i="2" l="1"/>
  <c r="B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Dinah</author>
  </authors>
  <commentList>
    <comment ref="E5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Dinah:</t>
        </r>
        <r>
          <rPr>
            <sz val="9"/>
            <color indexed="81"/>
            <rFont val="Tahoma"/>
            <charset val="1"/>
          </rPr>
          <t xml:space="preserve">
$70 receivable at start of year, $120 receivable at end of year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Brown</author>
    <author>Dinah</author>
  </authors>
  <commentList>
    <comment ref="C5" authorId="0" shapeId="0" xr:uid="{20E216DB-CA96-4B42-ACD2-DCB276FCA5B4}">
      <text>
        <r>
          <rPr>
            <b/>
            <sz val="9"/>
            <color indexed="81"/>
            <rFont val="Tahoma"/>
            <charset val="1"/>
          </rPr>
          <t>Jim Brown:</t>
        </r>
        <r>
          <rPr>
            <sz val="9"/>
            <color indexed="81"/>
            <rFont val="Tahoma"/>
            <charset val="1"/>
          </rPr>
          <t xml:space="preserve">
PayPal Giving Fund</t>
        </r>
      </text>
    </comment>
    <comment ref="C9" authorId="0" shapeId="0" xr:uid="{144AD2B8-025A-42A9-B084-F56DED6BDB45}">
      <text>
        <r>
          <rPr>
            <b/>
            <sz val="9"/>
            <color indexed="81"/>
            <rFont val="Tahoma"/>
            <charset val="1"/>
          </rPr>
          <t>Jim Brown:</t>
        </r>
        <r>
          <rPr>
            <sz val="9"/>
            <color indexed="81"/>
            <rFont val="Tahoma"/>
            <charset val="1"/>
          </rPr>
          <t xml:space="preserve">
PayPal Giving Fund</t>
        </r>
      </text>
    </comment>
    <comment ref="C10" authorId="0" shapeId="0" xr:uid="{A3C9EBD9-C540-4DF6-B3D9-54C8EA51AD8A}">
      <text>
        <r>
          <rPr>
            <b/>
            <sz val="9"/>
            <color indexed="81"/>
            <rFont val="Tahoma"/>
            <charset val="1"/>
          </rPr>
          <t>Jim Brown:</t>
        </r>
        <r>
          <rPr>
            <sz val="9"/>
            <color indexed="81"/>
            <rFont val="Tahoma"/>
            <charset val="1"/>
          </rPr>
          <t xml:space="preserve">
TD Private Giving Foundation</t>
        </r>
      </text>
    </comment>
    <comment ref="G11" authorId="0" shapeId="0" xr:uid="{027A7248-20D7-4DCF-8998-A24E77903817}">
      <text>
        <r>
          <rPr>
            <b/>
            <sz val="9"/>
            <color indexed="81"/>
            <rFont val="Tahoma"/>
            <charset val="1"/>
          </rPr>
          <t>Jim Brown:</t>
        </r>
        <r>
          <rPr>
            <sz val="9"/>
            <color indexed="81"/>
            <rFont val="Tahoma"/>
            <charset val="1"/>
          </rPr>
          <t xml:space="preserve">
Added meridian bank donation of $1750</t>
        </r>
      </text>
    </comment>
    <comment ref="H12" authorId="1" shapeId="0" xr:uid="{FDF86EA0-9094-41FC-ADB9-E161F8F459DA}">
      <text>
        <r>
          <rPr>
            <b/>
            <sz val="9"/>
            <color indexed="81"/>
            <rFont val="Tahoma"/>
            <charset val="1"/>
          </rPr>
          <t>Dinah:</t>
        </r>
        <r>
          <rPr>
            <sz val="9"/>
            <color indexed="81"/>
            <rFont val="Tahoma"/>
            <charset val="1"/>
          </rPr>
          <t xml:space="preserve">
Calendar Sales</t>
        </r>
      </text>
    </comment>
    <comment ref="G16" authorId="1" shapeId="0" xr:uid="{7BB1EC79-C574-48C5-9A85-E7F2F2CBED9A}">
      <text>
        <r>
          <rPr>
            <b/>
            <sz val="9"/>
            <color indexed="81"/>
            <rFont val="Tahoma"/>
            <charset val="1"/>
          </rPr>
          <t>Dinah:</t>
        </r>
        <r>
          <rPr>
            <sz val="9"/>
            <color indexed="81"/>
            <rFont val="Tahoma"/>
            <charset val="1"/>
          </rPr>
          <t xml:space="preserve">
Events
</t>
        </r>
      </text>
    </comment>
    <comment ref="E17" authorId="0" shapeId="0" xr:uid="{D42066A6-CCA4-4956-9DD5-D4FC55902EC6}">
      <text>
        <r>
          <rPr>
            <b/>
            <sz val="9"/>
            <color indexed="81"/>
            <rFont val="Tahoma"/>
            <charset val="1"/>
          </rPr>
          <t>Jim Brown:</t>
        </r>
        <r>
          <rPr>
            <sz val="9"/>
            <color indexed="81"/>
            <rFont val="Tahoma"/>
            <charset val="1"/>
          </rPr>
          <t xml:space="preserve">
received from CanadaHelps. Not recorded in the database</t>
        </r>
      </text>
    </comment>
    <comment ref="M17" authorId="1" shapeId="0" xr:uid="{17963F2D-7C86-4728-8E3A-641C092F2293}">
      <text>
        <r>
          <rPr>
            <b/>
            <sz val="9"/>
            <color indexed="81"/>
            <rFont val="Tahoma"/>
            <charset val="1"/>
          </rPr>
          <t>Dinah:</t>
        </r>
        <r>
          <rPr>
            <sz val="9"/>
            <color indexed="81"/>
            <rFont val="Tahoma"/>
            <charset val="1"/>
          </rPr>
          <t xml:space="preserve">
$70 receivable at start of year, $120 receivable at end of year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Brown</author>
  </authors>
  <commentList>
    <comment ref="E3" authorId="0" shapeId="0" xr:uid="{C2988BF4-F149-4936-AA6A-C85985DE1282}">
      <text>
        <r>
          <rPr>
            <b/>
            <sz val="9"/>
            <color indexed="81"/>
            <rFont val="Tahoma"/>
            <charset val="1"/>
          </rPr>
          <t>Jim Brown:</t>
        </r>
        <r>
          <rPr>
            <sz val="9"/>
            <color indexed="81"/>
            <rFont val="Tahoma"/>
            <charset val="1"/>
          </rPr>
          <t xml:space="preserve">
Incorrectly stated as $30 in database.</t>
        </r>
      </text>
    </comment>
    <comment ref="E89" authorId="0" shapeId="0" xr:uid="{4862277C-23DA-4A46-AEF4-537CACFDF0B3}">
      <text>
        <r>
          <rPr>
            <b/>
            <sz val="9"/>
            <color indexed="81"/>
            <rFont val="Tahoma"/>
            <charset val="1"/>
          </rPr>
          <t>Jim Brown:</t>
        </r>
        <r>
          <rPr>
            <sz val="9"/>
            <color indexed="81"/>
            <rFont val="Tahoma"/>
            <charset val="1"/>
          </rPr>
          <t xml:space="preserve">
Incorrectly stated in the database.</t>
        </r>
      </text>
    </comment>
  </commentList>
</comments>
</file>

<file path=xl/sharedStrings.xml><?xml version="1.0" encoding="utf-8"?>
<sst xmlns="http://schemas.openxmlformats.org/spreadsheetml/2006/main" count="1535" uniqueCount="539">
  <si>
    <t>Net Shed</t>
  </si>
  <si>
    <t>Memberships</t>
  </si>
  <si>
    <t>Concert</t>
  </si>
  <si>
    <t>HST Rebate</t>
  </si>
  <si>
    <t>Bank Charges</t>
  </si>
  <si>
    <t>Lawn Maintenance</t>
  </si>
  <si>
    <t>Newspapers</t>
  </si>
  <si>
    <t>Insurance</t>
  </si>
  <si>
    <t>Volunteer Appreciation</t>
  </si>
  <si>
    <t>C</t>
  </si>
  <si>
    <t>A</t>
  </si>
  <si>
    <t>M</t>
  </si>
  <si>
    <t>CanadaHelps</t>
  </si>
  <si>
    <t>Amount</t>
  </si>
  <si>
    <t>Line</t>
  </si>
  <si>
    <t>Discussion</t>
  </si>
  <si>
    <t>Schedule 6</t>
  </si>
  <si>
    <t>Cash</t>
  </si>
  <si>
    <t>GICs</t>
  </si>
  <si>
    <t>Net Shed books. An estimate</t>
  </si>
  <si>
    <t>Lines 4155, 4160, 4165, 4170 are nil. Line 4150 is all use in charitable activities.</t>
  </si>
  <si>
    <t>Tax receipts issued</t>
  </si>
  <si>
    <t>Number</t>
  </si>
  <si>
    <t>Surname</t>
  </si>
  <si>
    <t>Given Name</t>
  </si>
  <si>
    <t>Initial</t>
  </si>
  <si>
    <t>Donated Amount</t>
  </si>
  <si>
    <t>Tax Receipt Issued</t>
  </si>
  <si>
    <t>Shields</t>
  </si>
  <si>
    <t>Dinah</t>
  </si>
  <si>
    <t/>
  </si>
  <si>
    <t>Clark</t>
  </si>
  <si>
    <t>Mary</t>
  </si>
  <si>
    <t>George</t>
  </si>
  <si>
    <t>Doris</t>
  </si>
  <si>
    <t>Lynne</t>
  </si>
  <si>
    <t>Richardson</t>
  </si>
  <si>
    <t>Chris</t>
  </si>
  <si>
    <t>June</t>
  </si>
  <si>
    <t>Port</t>
  </si>
  <si>
    <t>David</t>
  </si>
  <si>
    <t>Christine</t>
  </si>
  <si>
    <t>Catherine</t>
  </si>
  <si>
    <t>Karen</t>
  </si>
  <si>
    <t>Michael</t>
  </si>
  <si>
    <t>R</t>
  </si>
  <si>
    <t>Sharon</t>
  </si>
  <si>
    <t>L</t>
  </si>
  <si>
    <t>Warwick</t>
  </si>
  <si>
    <t>Alana</t>
  </si>
  <si>
    <t>Dorothy</t>
  </si>
  <si>
    <t>Lynda</t>
  </si>
  <si>
    <t>Gail</t>
  </si>
  <si>
    <t>Howlett</t>
  </si>
  <si>
    <t>HST rebate</t>
  </si>
  <si>
    <t>Interest</t>
  </si>
  <si>
    <t>Bertrand</t>
  </si>
  <si>
    <t>Linda</t>
  </si>
  <si>
    <t>W</t>
  </si>
  <si>
    <t>Richard</t>
  </si>
  <si>
    <t>Hindle</t>
  </si>
  <si>
    <t>Ann</t>
  </si>
  <si>
    <t>Leckenby</t>
  </si>
  <si>
    <t>Jane</t>
  </si>
  <si>
    <t>T</t>
  </si>
  <si>
    <t>Susan</t>
  </si>
  <si>
    <t>Donation Date</t>
  </si>
  <si>
    <t>Francis</t>
  </si>
  <si>
    <t>Rossetti</t>
  </si>
  <si>
    <t>Rosamund</t>
  </si>
  <si>
    <t>Smith</t>
  </si>
  <si>
    <t>Grace</t>
  </si>
  <si>
    <t>James</t>
  </si>
  <si>
    <t>Solomon</t>
  </si>
  <si>
    <t>Joan</t>
  </si>
  <si>
    <t>Thompson</t>
  </si>
  <si>
    <t>FMV of goods used in charitable activities. We did not pay for these goods, so they were not expenditures</t>
  </si>
  <si>
    <t>Gifts to other registered charities, etc.</t>
  </si>
  <si>
    <t>Catchall. Everything that doesn't fit elsewhere</t>
  </si>
  <si>
    <t>charitable activities</t>
  </si>
  <si>
    <t>M&amp;A activities</t>
  </si>
  <si>
    <t>Advertising &amp; Promotion</t>
  </si>
  <si>
    <t>Bank Fees</t>
  </si>
  <si>
    <t>F</t>
  </si>
  <si>
    <t>Amount accumulated this year</t>
  </si>
  <si>
    <t>Disbursement reduction</t>
  </si>
  <si>
    <t>Brenda</t>
  </si>
  <si>
    <t>Bell</t>
  </si>
  <si>
    <t>Hickey</t>
  </si>
  <si>
    <t>Craig</t>
  </si>
  <si>
    <t>Margery</t>
  </si>
  <si>
    <t>I</t>
  </si>
  <si>
    <t>Armstrong</t>
  </si>
  <si>
    <t>Patricia</t>
  </si>
  <si>
    <t>K</t>
  </si>
  <si>
    <t>McKay</t>
  </si>
  <si>
    <t>Bruce</t>
  </si>
  <si>
    <t>Ruth</t>
  </si>
  <si>
    <t>Kearns</t>
  </si>
  <si>
    <t>H</t>
  </si>
  <si>
    <t>Cameron</t>
  </si>
  <si>
    <t>Miller</t>
  </si>
  <si>
    <t>Docherty</t>
  </si>
  <si>
    <t>Shirley</t>
  </si>
  <si>
    <t>E</t>
  </si>
  <si>
    <t>Dillon</t>
  </si>
  <si>
    <t>Lillian</t>
  </si>
  <si>
    <t>Barb</t>
  </si>
  <si>
    <t>Pedlar</t>
  </si>
  <si>
    <t>Lahtinen</t>
  </si>
  <si>
    <t>Miranda</t>
  </si>
  <si>
    <t>Tamara</t>
  </si>
  <si>
    <t>Synnot</t>
  </si>
  <si>
    <t>Marilyn</t>
  </si>
  <si>
    <t>Lori</t>
  </si>
  <si>
    <t>Kieffer</t>
  </si>
  <si>
    <t>Anne</t>
  </si>
  <si>
    <t>Leslie</t>
  </si>
  <si>
    <t>Wilcox</t>
  </si>
  <si>
    <t>Margaret</t>
  </si>
  <si>
    <t>Gateman</t>
  </si>
  <si>
    <t>Joyce</t>
  </si>
  <si>
    <t>Prazmowski</t>
  </si>
  <si>
    <t>John</t>
  </si>
  <si>
    <t>Walker</t>
  </si>
  <si>
    <t>S</t>
  </si>
  <si>
    <t>Jacqueline</t>
  </si>
  <si>
    <t>Colleen</t>
  </si>
  <si>
    <t>Elizabeth</t>
  </si>
  <si>
    <t>Wakely-Scott</t>
  </si>
  <si>
    <t>Helen</t>
  </si>
  <si>
    <t>Overton</t>
  </si>
  <si>
    <t>Paul</t>
  </si>
  <si>
    <t>McLean</t>
  </si>
  <si>
    <t>Diane</t>
  </si>
  <si>
    <t>Henley</t>
  </si>
  <si>
    <t>Barr</t>
  </si>
  <si>
    <t>Anderson</t>
  </si>
  <si>
    <t>Knight</t>
  </si>
  <si>
    <t>G</t>
  </si>
  <si>
    <t>Buhlman</t>
  </si>
  <si>
    <t>Boogerman</t>
  </si>
  <si>
    <t>Cor</t>
  </si>
  <si>
    <t>Wilton</t>
  </si>
  <si>
    <t>Emptage</t>
  </si>
  <si>
    <t>Degen</t>
  </si>
  <si>
    <t>Gillian</t>
  </si>
  <si>
    <t>Vickers</t>
  </si>
  <si>
    <t>Palmer</t>
  </si>
  <si>
    <t>Judy</t>
  </si>
  <si>
    <t>Wendy</t>
  </si>
  <si>
    <t>W Garfield Weston Foundation</t>
  </si>
  <si>
    <t>Muriel</t>
  </si>
  <si>
    <t>Bill</t>
  </si>
  <si>
    <t>Wright</t>
  </si>
  <si>
    <t>Kathryn</t>
  </si>
  <si>
    <t>Sandra</t>
  </si>
  <si>
    <t>Scheifele</t>
  </si>
  <si>
    <t>Roy</t>
  </si>
  <si>
    <t>Brian</t>
  </si>
  <si>
    <t>Charity</t>
  </si>
  <si>
    <t>Friends of Meaford Library</t>
  </si>
  <si>
    <t>Operating Statement</t>
  </si>
  <si>
    <t>Revenues</t>
  </si>
  <si>
    <t>YTD</t>
  </si>
  <si>
    <t>Donations</t>
  </si>
  <si>
    <t>Events</t>
  </si>
  <si>
    <t>Total</t>
  </si>
  <si>
    <t>Expenses</t>
  </si>
  <si>
    <t>CanadaHelps Fee</t>
  </si>
  <si>
    <t>Office Supplies</t>
  </si>
  <si>
    <t>Library Equipment</t>
  </si>
  <si>
    <t>Phone/Internet</t>
  </si>
  <si>
    <t>Web Hosting</t>
  </si>
  <si>
    <t>Postage/Shipping</t>
  </si>
  <si>
    <t>PinPad</t>
  </si>
  <si>
    <t>Advertising</t>
  </si>
  <si>
    <t>Event Expenses</t>
  </si>
  <si>
    <t>Miscellaneous</t>
  </si>
  <si>
    <t>HST</t>
  </si>
  <si>
    <t>PST</t>
  </si>
  <si>
    <t>GST</t>
  </si>
  <si>
    <t>Net Profit (Loss)</t>
  </si>
  <si>
    <t>Position Statement</t>
  </si>
  <si>
    <t>Assets</t>
  </si>
  <si>
    <t>Bank Accounts</t>
  </si>
  <si>
    <t>Chequing</t>
  </si>
  <si>
    <t>Savings</t>
  </si>
  <si>
    <t>Home Trust</t>
  </si>
  <si>
    <t>TD 100 Day</t>
  </si>
  <si>
    <t>Petty Cash</t>
  </si>
  <si>
    <t>Cash on Hand</t>
  </si>
  <si>
    <t>Float</t>
  </si>
  <si>
    <t>Total Cash</t>
  </si>
  <si>
    <t>Receivables</t>
  </si>
  <si>
    <t>Total Assets</t>
  </si>
  <si>
    <t>Liabilities</t>
  </si>
  <si>
    <t>Building Fund Escrow</t>
  </si>
  <si>
    <t>Pledged to Building Fund</t>
  </si>
  <si>
    <t>Business Challenge</t>
  </si>
  <si>
    <t>Payables</t>
  </si>
  <si>
    <t>Total Liabilities</t>
  </si>
  <si>
    <t>Net Assets</t>
  </si>
  <si>
    <t>Bouwman</t>
  </si>
  <si>
    <t>Anon</t>
  </si>
  <si>
    <t>Lawn care</t>
  </si>
  <si>
    <t>Municipal Government</t>
  </si>
  <si>
    <t>Federal Government</t>
  </si>
  <si>
    <t>Provincial Government</t>
  </si>
  <si>
    <t>Tax receipts outside Canada</t>
  </si>
  <si>
    <t>Non Tax Recepted revenue from outside Canada</t>
  </si>
  <si>
    <t>Gross proceeds from Disposition of Assets</t>
  </si>
  <si>
    <t>Net proceeds from Disposition of Assets</t>
  </si>
  <si>
    <t>Gross income from rentals</t>
  </si>
  <si>
    <t>May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</si>
  <si>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</si>
  <si>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</si>
  <si>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</si>
  <si>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</si>
  <si>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</si>
  <si>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</si>
  <si>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</si>
  <si>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</si>
  <si>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</si>
  <si>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</si>
  <si>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Muni</t>
  </si>
  <si>
    <t>CH</t>
  </si>
  <si>
    <t>Tax Rx</t>
  </si>
  <si>
    <t>No Tax Rx</t>
  </si>
  <si>
    <t>Concerts</t>
  </si>
  <si>
    <t>Farmer's Market</t>
  </si>
  <si>
    <t>Fall Fair</t>
  </si>
  <si>
    <t>Harry Potter</t>
  </si>
  <si>
    <t>Read-A-Thon</t>
  </si>
  <si>
    <t>Trivia</t>
  </si>
  <si>
    <t>Xmas Market</t>
  </si>
  <si>
    <t>Silent Auction</t>
  </si>
  <si>
    <t>Aug</t>
  </si>
  <si>
    <t>Sep</t>
  </si>
  <si>
    <t>Oct</t>
  </si>
  <si>
    <t>Nov</t>
  </si>
  <si>
    <t>Dec</t>
  </si>
  <si>
    <t>Jan</t>
  </si>
  <si>
    <t>TR Outside Canada</t>
  </si>
  <si>
    <t>No TR Outside Canada</t>
  </si>
  <si>
    <t>Charities</t>
  </si>
  <si>
    <t>Net Shed, Concerts, Xmas Fund,Trunk Sale</t>
  </si>
  <si>
    <t>CH Fees</t>
  </si>
  <si>
    <t>Movie - The Public</t>
  </si>
  <si>
    <t>Plant Sale</t>
  </si>
  <si>
    <t>Calendars</t>
  </si>
  <si>
    <t>Xmas Carol Reading</t>
  </si>
  <si>
    <t>Stories &amp; Songs</t>
  </si>
  <si>
    <t>Marie</t>
  </si>
  <si>
    <t>Juris</t>
  </si>
  <si>
    <t>Grava</t>
  </si>
  <si>
    <t>Schaefer</t>
  </si>
  <si>
    <t>Merle</t>
  </si>
  <si>
    <t>Cooper</t>
  </si>
  <si>
    <t>Leonard</t>
  </si>
  <si>
    <t>Sepp</t>
  </si>
  <si>
    <t>Milton</t>
  </si>
  <si>
    <t>Meaford Duplicate Bridge Club</t>
  </si>
  <si>
    <t>Cook</t>
  </si>
  <si>
    <t>Henry</t>
  </si>
  <si>
    <t>Reinders</t>
  </si>
  <si>
    <t>Pharmacy</t>
  </si>
  <si>
    <t>Rexall</t>
  </si>
  <si>
    <t>Lorna</t>
  </si>
  <si>
    <t>Firstbrook</t>
  </si>
  <si>
    <t>B</t>
  </si>
  <si>
    <t>Moore</t>
  </si>
  <si>
    <t>Jean</t>
  </si>
  <si>
    <t>Donna</t>
  </si>
  <si>
    <t>Hemeon</t>
  </si>
  <si>
    <t>Donnalee</t>
  </si>
  <si>
    <t>Hobson</t>
  </si>
  <si>
    <t>Degilio</t>
  </si>
  <si>
    <t>Laurie</t>
  </si>
  <si>
    <t>Sled</t>
  </si>
  <si>
    <t>Witton</t>
  </si>
  <si>
    <t>Pinkham</t>
  </si>
  <si>
    <t>Burness</t>
  </si>
  <si>
    <t>Ritchie</t>
  </si>
  <si>
    <t>Park</t>
  </si>
  <si>
    <t>Cynthia</t>
  </si>
  <si>
    <t>Murray</t>
  </si>
  <si>
    <t>Donna &amp; Rob</t>
  </si>
  <si>
    <t>Harvey</t>
  </si>
  <si>
    <t>Ransom</t>
  </si>
  <si>
    <t>Charles</t>
  </si>
  <si>
    <t>Brown</t>
  </si>
  <si>
    <t>Pat</t>
  </si>
  <si>
    <t>M/M Change</t>
  </si>
  <si>
    <t>Prev Assets</t>
  </si>
  <si>
    <t>Net Profit</t>
  </si>
  <si>
    <t>D Chq</t>
  </si>
  <si>
    <t>D Liab</t>
  </si>
  <si>
    <t>D Rec</t>
  </si>
  <si>
    <t>D Float</t>
  </si>
  <si>
    <t>D CoH</t>
  </si>
  <si>
    <t>YTD Previous</t>
  </si>
  <si>
    <t>Neither Payables nor Receivables should be included on this sheet</t>
  </si>
  <si>
    <t>But Received Receivables and Paid Payables should appear.</t>
  </si>
  <si>
    <t>Prepaid Exp</t>
  </si>
  <si>
    <t>Bank Deposits plus</t>
  </si>
  <si>
    <t>Cash on hand</t>
  </si>
  <si>
    <t>Minus</t>
  </si>
  <si>
    <t>Inter Library Loan Postage</t>
  </si>
  <si>
    <t>May, 2020</t>
  </si>
  <si>
    <t>Trusler</t>
  </si>
  <si>
    <t>Karen &amp; Tom</t>
  </si>
  <si>
    <t>Renken</t>
  </si>
  <si>
    <t>Chapman</t>
  </si>
  <si>
    <t>Darcy</t>
  </si>
  <si>
    <t>Bradley</t>
  </si>
  <si>
    <t>Bonnie</t>
  </si>
  <si>
    <t>Courage</t>
  </si>
  <si>
    <t>Sonya</t>
  </si>
  <si>
    <t>Lubin</t>
  </si>
  <si>
    <t>Gina</t>
  </si>
  <si>
    <t>Raeburn-Bell</t>
  </si>
  <si>
    <t>Hotson</t>
  </si>
  <si>
    <t>Heather</t>
  </si>
  <si>
    <t>CH Receivables</t>
  </si>
  <si>
    <t>Delta</t>
  </si>
  <si>
    <t>Licences, memberships and dues</t>
  </si>
  <si>
    <t>Howson</t>
  </si>
  <si>
    <t>Hand-Ellinger</t>
  </si>
  <si>
    <t>Floyd</t>
  </si>
  <si>
    <t>MacIntyre</t>
  </si>
  <si>
    <t>Porterfield</t>
  </si>
  <si>
    <t>Tiffany</t>
  </si>
  <si>
    <t>Sylvia</t>
  </si>
  <si>
    <t>Deborah</t>
  </si>
  <si>
    <t>Franklin</t>
  </si>
  <si>
    <t>Eijsenck</t>
  </si>
  <si>
    <t>Hans</t>
  </si>
  <si>
    <t>Canadian</t>
  </si>
  <si>
    <t>Tire</t>
  </si>
  <si>
    <t>Molineux</t>
  </si>
  <si>
    <t>Ralph</t>
  </si>
  <si>
    <t>Rhodes</t>
  </si>
  <si>
    <t>Len &amp; Nancy</t>
  </si>
  <si>
    <t>Deeks</t>
  </si>
  <si>
    <t>Josie</t>
  </si>
  <si>
    <t>Mei</t>
  </si>
  <si>
    <t>Tony</t>
  </si>
  <si>
    <t>Buchanan</t>
  </si>
  <si>
    <t>Brian &amp; Lori</t>
  </si>
  <si>
    <t>McGowan</t>
  </si>
  <si>
    <t>Corrine</t>
  </si>
  <si>
    <t>Rivers-Moore</t>
  </si>
  <si>
    <t>Agnes</t>
  </si>
  <si>
    <t>Seed</t>
  </si>
  <si>
    <t>Titov</t>
  </si>
  <si>
    <t>Max</t>
  </si>
  <si>
    <t>Solecki</t>
  </si>
  <si>
    <t>Maureen</t>
  </si>
  <si>
    <t>Oliver</t>
  </si>
  <si>
    <t>Adam</t>
  </si>
  <si>
    <t>Kelly</t>
  </si>
  <si>
    <t>Gregson</t>
  </si>
  <si>
    <t>Sweatman</t>
  </si>
  <si>
    <t>Bette</t>
  </si>
  <si>
    <t>Freedman</t>
  </si>
  <si>
    <t>Molly</t>
  </si>
  <si>
    <t>McEwan</t>
  </si>
  <si>
    <t>Guy</t>
  </si>
  <si>
    <t>Tribble</t>
  </si>
  <si>
    <t>Laura</t>
  </si>
  <si>
    <t>Iverson</t>
  </si>
  <si>
    <t>PayPal Giving Fund</t>
  </si>
  <si>
    <t>Cunningham</t>
  </si>
  <si>
    <t>Fox</t>
  </si>
  <si>
    <t>Amy</t>
  </si>
  <si>
    <t>Moulton</t>
  </si>
  <si>
    <t>Evangelin</t>
  </si>
  <si>
    <t>Marjorie</t>
  </si>
  <si>
    <t>Raeburn-Gibson</t>
  </si>
  <si>
    <t>Westhouse</t>
  </si>
  <si>
    <t>Lowe</t>
  </si>
  <si>
    <t>Coward</t>
  </si>
  <si>
    <t>MacVicar</t>
  </si>
  <si>
    <t>Lyn</t>
  </si>
  <si>
    <t>Sewell</t>
  </si>
  <si>
    <t>Teryl</t>
  </si>
  <si>
    <t>Jones</t>
  </si>
  <si>
    <t>Tetsuko</t>
  </si>
  <si>
    <t>Melvin</t>
  </si>
  <si>
    <t>Shaw</t>
  </si>
  <si>
    <t>Winifred</t>
  </si>
  <si>
    <t>Jowett</t>
  </si>
  <si>
    <t>Robin</t>
  </si>
  <si>
    <t>Wyville</t>
  </si>
  <si>
    <t>Pauline</t>
  </si>
  <si>
    <t>Warburton</t>
  </si>
  <si>
    <t>King</t>
  </si>
  <si>
    <t>Youngson</t>
  </si>
  <si>
    <t>McColgan</t>
  </si>
  <si>
    <t>Al</t>
  </si>
  <si>
    <t>Frank</t>
  </si>
  <si>
    <t>Poetker</t>
  </si>
  <si>
    <t>Johnston</t>
  </si>
  <si>
    <t>Fisher</t>
  </si>
  <si>
    <t>Stanley, Heritage Society</t>
  </si>
  <si>
    <t>Leach</t>
  </si>
  <si>
    <t>Andrew</t>
  </si>
  <si>
    <t>Churchill</t>
  </si>
  <si>
    <t>McConkey</t>
  </si>
  <si>
    <t>Barnstaple</t>
  </si>
  <si>
    <t>Carolin</t>
  </si>
  <si>
    <t>Acres</t>
  </si>
  <si>
    <t>Marg</t>
  </si>
  <si>
    <t>Beaver Valley</t>
  </si>
  <si>
    <t>Association for Lifelong Learning</t>
  </si>
  <si>
    <t>Hurlburt</t>
  </si>
  <si>
    <t>Kerr</t>
  </si>
  <si>
    <t>Kathleen</t>
  </si>
  <si>
    <t>Amelia</t>
  </si>
  <si>
    <t>Bennett</t>
  </si>
  <si>
    <t>Jim</t>
  </si>
  <si>
    <t>Hoar</t>
  </si>
  <si>
    <t>Mark</t>
  </si>
  <si>
    <t>Holmes</t>
  </si>
  <si>
    <t>Gerald, Carolyn &amp; Terri</t>
  </si>
  <si>
    <t>Antler</t>
  </si>
  <si>
    <t>Schram</t>
  </si>
  <si>
    <t>Korhonen</t>
  </si>
  <si>
    <t>Stevenson</t>
  </si>
  <si>
    <t>Lewin</t>
  </si>
  <si>
    <t>Ainsley</t>
  </si>
  <si>
    <t>Loucks</t>
  </si>
  <si>
    <t>Scattergood</t>
  </si>
  <si>
    <t>Girard</t>
  </si>
  <si>
    <t>Leo</t>
  </si>
  <si>
    <t>Lee</t>
  </si>
  <si>
    <t>Cathie</t>
  </si>
  <si>
    <t>Elton</t>
  </si>
  <si>
    <t>Brebner</t>
  </si>
  <si>
    <t>Rod</t>
  </si>
  <si>
    <t>Wilkinson</t>
  </si>
  <si>
    <t>Jackie</t>
  </si>
  <si>
    <t>Garry</t>
  </si>
  <si>
    <t>Meaford</t>
  </si>
  <si>
    <t>Municipality</t>
  </si>
  <si>
    <t>McMullen</t>
  </si>
  <si>
    <t>Lila</t>
  </si>
  <si>
    <t>Pelling</t>
  </si>
  <si>
    <t>Rogers</t>
  </si>
  <si>
    <t>Ginger</t>
  </si>
  <si>
    <t>Gloria</t>
  </si>
  <si>
    <t>J</t>
  </si>
  <si>
    <t>Austen</t>
  </si>
  <si>
    <t>Frances</t>
  </si>
  <si>
    <t>Day-Linton</t>
  </si>
  <si>
    <t>Marilynne</t>
  </si>
  <si>
    <t>Harley</t>
  </si>
  <si>
    <t>Boyd</t>
  </si>
  <si>
    <t>Stevens</t>
  </si>
  <si>
    <t>Sobey</t>
  </si>
  <si>
    <t>Knudsen</t>
  </si>
  <si>
    <t>Thorvald</t>
  </si>
  <si>
    <t>Kocher</t>
  </si>
  <si>
    <t>Scott</t>
  </si>
  <si>
    <t>Verna</t>
  </si>
  <si>
    <t>Zubek</t>
  </si>
  <si>
    <t>Paula</t>
  </si>
  <si>
    <t>Sinclair</t>
  </si>
  <si>
    <t>Ormsby</t>
  </si>
  <si>
    <t>Ed</t>
  </si>
  <si>
    <t>Amnesty</t>
  </si>
  <si>
    <t>International</t>
  </si>
  <si>
    <t>Westendorp</t>
  </si>
  <si>
    <t>Right At Home</t>
  </si>
  <si>
    <t>Vaughan</t>
  </si>
  <si>
    <t>Michele</t>
  </si>
  <si>
    <t>Community Foundation</t>
  </si>
  <si>
    <t>Grey Bruce</t>
  </si>
  <si>
    <t>Craven</t>
  </si>
  <si>
    <t>Mary-Louise</t>
  </si>
  <si>
    <t>Noble's</t>
  </si>
  <si>
    <t>Used Cars</t>
  </si>
  <si>
    <t>Foote</t>
  </si>
  <si>
    <t>Cecil</t>
  </si>
  <si>
    <t>Young</t>
  </si>
  <si>
    <t>Allison</t>
  </si>
  <si>
    <t>Wilton-Siegel</t>
  </si>
  <si>
    <t>Herman</t>
  </si>
  <si>
    <t>Pierce</t>
  </si>
  <si>
    <t>Best</t>
  </si>
  <si>
    <t>Bochna</t>
  </si>
  <si>
    <t>Anne &amp; Gary</t>
  </si>
  <si>
    <t>Lisa</t>
  </si>
  <si>
    <t>Madden</t>
  </si>
  <si>
    <t>Tara</t>
  </si>
  <si>
    <t>Private Giving Foundation</t>
  </si>
  <si>
    <t>TD</t>
  </si>
  <si>
    <t>Powell</t>
  </si>
  <si>
    <t>Cann</t>
  </si>
  <si>
    <t>Elgin &amp; Marlene</t>
  </si>
  <si>
    <t>Woodhouse</t>
  </si>
  <si>
    <t>Randy</t>
  </si>
  <si>
    <t>Hodgkinson</t>
  </si>
  <si>
    <t>Don &amp; Donna</t>
  </si>
  <si>
    <t>Jody</t>
  </si>
  <si>
    <t>Kelly &amp; Susan</t>
  </si>
  <si>
    <t>Prentice</t>
  </si>
  <si>
    <t>Lynn &amp; Francis</t>
  </si>
  <si>
    <t>Logan</t>
  </si>
  <si>
    <t>june</t>
  </si>
  <si>
    <t>Feb</t>
  </si>
  <si>
    <t>Mar</t>
  </si>
  <si>
    <t>McGuire</t>
  </si>
  <si>
    <t>Bernice</t>
  </si>
  <si>
    <t>May, 2021</t>
  </si>
  <si>
    <t>AS OF: May 31, 2021</t>
  </si>
  <si>
    <t>D Petty</t>
  </si>
  <si>
    <t>Pledged to Junior Library</t>
  </si>
  <si>
    <t>Prev CH Fees</t>
  </si>
  <si>
    <t>Prev CoH</t>
  </si>
  <si>
    <t>GST + Federal part of HST</t>
  </si>
  <si>
    <t>PST + Provincial part of HST</t>
  </si>
  <si>
    <t>TD Private Giving Foundation, PayPal Giving Fund</t>
  </si>
  <si>
    <t>CanadaHelps &amp; No Tax Rx Jun 2020 - May 2021</t>
  </si>
  <si>
    <t>Y</t>
  </si>
  <si>
    <t>Grant</t>
  </si>
  <si>
    <t>$20,000 from FOML, $265,000 from donations</t>
  </si>
  <si>
    <t xml:space="preserve"> Newspapers</t>
  </si>
  <si>
    <t>Bell Mobility, Web hosting</t>
  </si>
  <si>
    <t>(2019/2020 Cash + 2018/2019 Cash ) / 2</t>
  </si>
  <si>
    <t>(2020/2021 Cash + 2019/2020 Cash ) / 2</t>
  </si>
  <si>
    <t>COVID Signage</t>
  </si>
  <si>
    <t>Net Shed Supplies</t>
  </si>
  <si>
    <t>Gift for departing president</t>
  </si>
  <si>
    <t>Flowers for the Library</t>
  </si>
  <si>
    <t>Gift for departing Executive</t>
  </si>
  <si>
    <t>ACM</t>
  </si>
  <si>
    <t>CanadaHelps Fees, Event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</si>
</sst>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;\(&quot;$&quot;#,##0.00\)"/>
    <numFmt numFmtId="165" formatCode="_(\$* #,##0.00_);_(\$* \(#,##0.00\);_(\$* \-??_);_(@_)"/>
    <numFmt numFmtId="166" formatCode="_-\$* #,##0.00_-;&quot;-$&quot;* #,##0.00_-;_-\$* \-??_-;_-@_-"/>
    <numFmt numFmtId="167" formatCode="\$#,##0.00_);[Red]&quot;($&quot;#,##0.00\)"/>
    <numFmt numFmtId="168" formatCode="_(&quot;$&quot;* #,##0.00_);_(&quot;$&quot;* \(#,##0.00\);_(&quot;$&quot;* &quot;-&quot;??_);_(@_)"/>
    <numFmt numFmtId="169" formatCode="&quot;$&quot;#,##0.00"/>
    <numFmt numFmtId="170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63"/>
    </font>
    <font>
      <sz val="10"/>
      <color indexed="8"/>
      <name val="Arial"/>
    </font>
    <font>
      <sz val="11"/>
      <color theme="1"/>
      <name val="Symbol"/>
      <family val="1"/>
      <charset val="2"/>
    </font>
    <font>
      <sz val="10"/>
      <name val="MS Sans Serif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6" fillId="0" borderId="0"/>
    <xf numFmtId="166" fontId="6" fillId="0" borderId="0" applyBorder="0" applyProtection="0"/>
    <xf numFmtId="9" fontId="6" fillId="0" borderId="0" applyBorder="0" applyProtection="0"/>
    <xf numFmtId="0" fontId="3" fillId="0" borderId="0"/>
    <xf numFmtId="0" fontId="3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44" fontId="0" fillId="0" borderId="0" xfId="0" applyNumberFormat="1"/>
    <xf numFmtId="44" fontId="0" fillId="0" borderId="0" xfId="1" applyFont="1"/>
    <xf numFmtId="0" fontId="4" fillId="0" borderId="0" xfId="0" applyFont="1" applyAlignment="1">
      <alignment horizontal="left" indent="10"/>
    </xf>
    <xf numFmtId="0" fontId="0" fillId="0" borderId="0" xfId="0" applyAlignment="1">
      <alignment horizontal="left" indent="10"/>
    </xf>
    <xf numFmtId="164" fontId="0" fillId="0" borderId="0" xfId="0" applyNumberFormat="1"/>
    <xf numFmtId="44" fontId="0" fillId="3" borderId="0" xfId="1" applyFont="1" applyFill="1"/>
    <xf numFmtId="44" fontId="0" fillId="3" borderId="0" xfId="0" quotePrefix="1" applyNumberFormat="1" applyFill="1"/>
    <xf numFmtId="44" fontId="0" fillId="3" borderId="0" xfId="0" applyNumberFormat="1" applyFill="1"/>
    <xf numFmtId="0" fontId="6" fillId="0" borderId="0" xfId="3"/>
    <xf numFmtId="165" fontId="6" fillId="0" borderId="0" xfId="3" applyNumberFormat="1"/>
    <xf numFmtId="166" fontId="0" fillId="0" borderId="0" xfId="4" applyFont="1" applyBorder="1" applyAlignment="1" applyProtection="1">
      <alignment horizontal="center"/>
    </xf>
    <xf numFmtId="0" fontId="2" fillId="2" borderId="1" xfId="6" applyFont="1" applyFill="1" applyBorder="1" applyAlignment="1">
      <alignment horizontal="center"/>
    </xf>
    <xf numFmtId="0" fontId="2" fillId="0" borderId="2" xfId="6" applyFont="1" applyFill="1" applyBorder="1" applyAlignment="1">
      <alignment horizontal="right" wrapText="1"/>
    </xf>
    <xf numFmtId="0" fontId="2" fillId="0" borderId="2" xfId="6" applyFont="1" applyFill="1" applyBorder="1" applyAlignment="1">
      <alignment wrapText="1"/>
    </xf>
    <xf numFmtId="164" fontId="2" fillId="0" borderId="2" xfId="6" applyNumberFormat="1" applyFont="1" applyFill="1" applyBorder="1" applyAlignment="1">
      <alignment horizontal="right" wrapText="1"/>
    </xf>
    <xf numFmtId="15" fontId="2" fillId="0" borderId="2" xfId="6" applyNumberFormat="1" applyFont="1" applyFill="1" applyBorder="1" applyAlignment="1">
      <alignment horizontal="right" wrapText="1"/>
    </xf>
    <xf numFmtId="0" fontId="2" fillId="2" borderId="1" xfId="7" applyFont="1" applyFill="1" applyBorder="1" applyAlignment="1">
      <alignment horizontal="center"/>
    </xf>
    <xf numFmtId="0" fontId="2" fillId="0" borderId="2" xfId="7" applyFont="1" applyFill="1" applyBorder="1" applyAlignment="1">
      <alignment horizontal="right" wrapText="1"/>
    </xf>
    <xf numFmtId="0" fontId="2" fillId="0" borderId="2" xfId="7" applyFont="1" applyFill="1" applyBorder="1" applyAlignment="1">
      <alignment wrapText="1"/>
    </xf>
    <xf numFmtId="164" fontId="2" fillId="0" borderId="2" xfId="7" applyNumberFormat="1" applyFont="1" applyFill="1" applyBorder="1" applyAlignment="1">
      <alignment horizontal="right" wrapText="1"/>
    </xf>
    <xf numFmtId="15" fontId="2" fillId="0" borderId="2" xfId="7" applyNumberFormat="1" applyFont="1" applyFill="1" applyBorder="1" applyAlignment="1">
      <alignment horizontal="right" wrapText="1"/>
    </xf>
    <xf numFmtId="164" fontId="2" fillId="3" borderId="2" xfId="7" applyNumberFormat="1" applyFont="1" applyFill="1" applyBorder="1" applyAlignment="1">
      <alignment horizontal="right" wrapText="1"/>
    </xf>
    <xf numFmtId="0" fontId="8" fillId="0" borderId="0" xfId="0" applyFont="1"/>
    <xf numFmtId="165" fontId="0" fillId="0" borderId="3" xfId="0" applyNumberFormat="1" applyBorder="1"/>
    <xf numFmtId="166" fontId="0" fillId="0" borderId="0" xfId="0" applyNumberFormat="1"/>
    <xf numFmtId="0" fontId="9" fillId="0" borderId="0" xfId="0" applyFont="1"/>
    <xf numFmtId="165" fontId="0" fillId="0" borderId="0" xfId="0" applyNumberFormat="1"/>
    <xf numFmtId="166" fontId="0" fillId="0" borderId="3" xfId="0" applyNumberFormat="1" applyBorder="1"/>
    <xf numFmtId="167" fontId="0" fillId="0" borderId="3" xfId="0" applyNumberFormat="1" applyBorder="1"/>
    <xf numFmtId="167" fontId="0" fillId="0" borderId="0" xfId="0" applyNumberFormat="1"/>
    <xf numFmtId="165" fontId="0" fillId="0" borderId="4" xfId="4" applyNumberFormat="1" applyFont="1" applyBorder="1" applyProtection="1"/>
    <xf numFmtId="170" fontId="0" fillId="0" borderId="0" xfId="0" applyNumberFormat="1"/>
    <xf numFmtId="165" fontId="0" fillId="0" borderId="4" xfId="0" applyNumberFormat="1" applyBorder="1"/>
    <xf numFmtId="0" fontId="7" fillId="0" borderId="0" xfId="0" applyFont="1" applyAlignment="1">
      <alignment horizontal="center"/>
    </xf>
    <xf numFmtId="166" fontId="0" fillId="0" borderId="0" xfId="4" applyFont="1" applyBorder="1" applyProtection="1"/>
    <xf numFmtId="165" fontId="9" fillId="0" borderId="4" xfId="0" applyNumberFormat="1" applyFont="1" applyBorder="1"/>
    <xf numFmtId="165" fontId="8" fillId="0" borderId="4" xfId="0" applyNumberFormat="1" applyFont="1" applyBorder="1"/>
    <xf numFmtId="43" fontId="0" fillId="0" borderId="0" xfId="0" applyNumberFormat="1"/>
    <xf numFmtId="0" fontId="11" fillId="0" borderId="0" xfId="0" applyFont="1"/>
    <xf numFmtId="9" fontId="0" fillId="0" borderId="0" xfId="5" applyFont="1" applyBorder="1" applyProtection="1"/>
    <xf numFmtId="165" fontId="9" fillId="0" borderId="3" xfId="4" applyNumberFormat="1" applyFont="1" applyBorder="1" applyProtection="1"/>
    <xf numFmtId="165" fontId="0" fillId="0" borderId="0" xfId="4" applyNumberFormat="1" applyFont="1" applyBorder="1" applyProtection="1"/>
    <xf numFmtId="168" fontId="0" fillId="0" borderId="0" xfId="0" applyNumberFormat="1"/>
    <xf numFmtId="169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8">
    <cellStyle name="Currency" xfId="1" builtinId="4"/>
    <cellStyle name="Currency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_Sheet1" xfId="6" xr:uid="{926F3BA3-90E8-4868-A53F-134F4AEB00E5}"/>
    <cellStyle name="Normal_Tax Receipts 2020" xfId="7" xr:uid="{E89250C8-4C70-4594-BBE2-54FD8235010B}"/>
    <cellStyle name="Percent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228600</xdr:rowOff>
    </xdr:from>
    <xdr:to>
      <xdr:col>8</xdr:col>
      <xdr:colOff>305385</xdr:colOff>
      <xdr:row>5</xdr:row>
      <xdr:rowOff>149424</xdr:rowOff>
    </xdr:to>
    <xdr:pic>
      <xdr:nvPicPr>
        <xdr:cNvPr id="4" name="Picture 3" descr="J's Signature.png">
          <a:extLst>
            <a:ext uri="{FF2B5EF4-FFF2-40B4-BE49-F238E27FC236}">
              <a16:creationId xmlns:a16="http://schemas.microsoft.com/office/drawing/2014/main" id="{7F85E470-36C9-4FBB-AC57-D33137514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0" y="495300"/>
          <a:ext cx="2353260" cy="835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19050</xdr:rowOff>
    </xdr:from>
    <xdr:to>
      <xdr:col>7</xdr:col>
      <xdr:colOff>572085</xdr:colOff>
      <xdr:row>4</xdr:row>
      <xdr:rowOff>177999</xdr:rowOff>
    </xdr:to>
    <xdr:pic>
      <xdr:nvPicPr>
        <xdr:cNvPr id="2" name="Picture 1" descr="J's Signature.png">
          <a:extLst>
            <a:ext uri="{FF2B5EF4-FFF2-40B4-BE49-F238E27FC236}">
              <a16:creationId xmlns:a16="http://schemas.microsoft.com/office/drawing/2014/main" id="{6EAC3CAA-3FC9-4429-82A4-866E5CD80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0" y="285750"/>
          <a:ext cx="2353260" cy="835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1/FOML%20May%2021%20Statemen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0/FOML%20Aug%2020%20Statemen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0/FOML%20Sep%2020%20Statemen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0/FOML%20Dec%2020%20Statemen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1/FOML%20Jan%2021%20Stateme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1/FOML%20Feb%2021%20State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0/FOML%20June%2020%20State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0/FOML%20May%2020%20State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19/FOML%20May%2019%20Statemen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1/FOML%20Apr%2021%20State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0/FOML%20Oct%2020%20Statemen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1/FOML%20Mar%2021%20Statemen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0/FOML%20Nov%2020%20Statemen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0/FOML%20July%2020%20Stat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>
        <row r="3">
          <cell r="F3" t="str">
            <v>AS OF: May 31, 2021</v>
          </cell>
        </row>
        <row r="20">
          <cell r="F20">
            <v>45.61</v>
          </cell>
        </row>
        <row r="22">
          <cell r="F22">
            <v>30</v>
          </cell>
        </row>
      </sheetData>
      <sheetData sheetId="1">
        <row r="7">
          <cell r="D7">
            <v>459.32</v>
          </cell>
        </row>
        <row r="9">
          <cell r="D9">
            <v>75.680000000000007</v>
          </cell>
          <cell r="G9">
            <v>172789.88999999998</v>
          </cell>
        </row>
        <row r="11">
          <cell r="D11"/>
        </row>
        <row r="40">
          <cell r="D40">
            <v>472.88</v>
          </cell>
        </row>
      </sheetData>
      <sheetData sheetId="2">
        <row r="6">
          <cell r="F6">
            <v>27066.270000000019</v>
          </cell>
        </row>
        <row r="17">
          <cell r="F17"/>
        </row>
        <row r="19">
          <cell r="F19">
            <v>535</v>
          </cell>
        </row>
        <row r="29">
          <cell r="F29">
            <v>17.649999999999999</v>
          </cell>
        </row>
        <row r="30">
          <cell r="F30">
            <v>35</v>
          </cell>
        </row>
        <row r="31">
          <cell r="F31"/>
        </row>
        <row r="32">
          <cell r="F32"/>
        </row>
        <row r="33">
          <cell r="F33"/>
        </row>
        <row r="34">
          <cell r="F34"/>
        </row>
        <row r="35">
          <cell r="F35"/>
        </row>
        <row r="37">
          <cell r="F37"/>
        </row>
        <row r="38">
          <cell r="F38"/>
        </row>
        <row r="39">
          <cell r="F39">
            <v>2.6199999999999997</v>
          </cell>
        </row>
        <row r="40">
          <cell r="F40"/>
        </row>
        <row r="41">
          <cell r="F41"/>
        </row>
        <row r="42">
          <cell r="F42"/>
        </row>
        <row r="43">
          <cell r="F43"/>
        </row>
        <row r="44">
          <cell r="F44">
            <v>6.85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62.12</v>
          </cell>
        </row>
        <row r="55">
          <cell r="F55">
            <v>27539.15000000002</v>
          </cell>
        </row>
        <row r="58">
          <cell r="F58">
            <v>4.1899999999999995</v>
          </cell>
        </row>
        <row r="64">
          <cell r="F64">
            <v>4.1899999999999995</v>
          </cell>
        </row>
        <row r="68">
          <cell r="F68">
            <v>120</v>
          </cell>
        </row>
        <row r="69">
          <cell r="F69"/>
        </row>
        <row r="70">
          <cell r="F70">
            <v>120</v>
          </cell>
        </row>
      </sheetData>
      <sheetData sheetId="3">
        <row r="4">
          <cell r="D4">
            <v>-9.0900000000001455</v>
          </cell>
        </row>
        <row r="8">
          <cell r="D8"/>
        </row>
        <row r="15">
          <cell r="D15"/>
        </row>
        <row r="16">
          <cell r="D16"/>
        </row>
        <row r="17">
          <cell r="D17"/>
        </row>
        <row r="18">
          <cell r="D18"/>
        </row>
        <row r="20">
          <cell r="D20"/>
        </row>
        <row r="22">
          <cell r="D22">
            <v>0</v>
          </cell>
          <cell r="I22">
            <v>0</v>
          </cell>
        </row>
        <row r="29">
          <cell r="D29">
            <v>-9.0900000000001455</v>
          </cell>
        </row>
      </sheetData>
      <sheetData sheetId="4">
        <row r="5">
          <cell r="D5">
            <v>6371.1800000001058</v>
          </cell>
        </row>
        <row r="22">
          <cell r="B22">
            <v>440000</v>
          </cell>
        </row>
      </sheetData>
      <sheetData sheetId="5">
        <row r="5">
          <cell r="D5">
            <v>1042</v>
          </cell>
        </row>
      </sheetData>
      <sheetData sheetId="6"/>
      <sheetData sheetId="7"/>
      <sheetData sheetId="8"/>
      <sheetData sheetId="9"/>
      <sheetData sheetId="10">
        <row r="21">
          <cell r="N21">
            <v>45.61</v>
          </cell>
        </row>
      </sheetData>
      <sheetData sheetId="11">
        <row r="24">
          <cell r="F24">
            <v>460</v>
          </cell>
        </row>
        <row r="27">
          <cell r="F27">
            <v>0</v>
          </cell>
        </row>
        <row r="30">
          <cell r="F30">
            <v>0.68</v>
          </cell>
        </row>
      </sheetData>
      <sheetData sheetId="12">
        <row r="24">
          <cell r="F24">
            <v>0</v>
          </cell>
        </row>
        <row r="27">
          <cell r="F27">
            <v>0</v>
          </cell>
        </row>
        <row r="30">
          <cell r="F30">
            <v>0</v>
          </cell>
        </row>
      </sheetData>
      <sheetData sheetId="13">
        <row r="24">
          <cell r="F24">
            <v>0</v>
          </cell>
        </row>
        <row r="27">
          <cell r="F27">
            <v>0</v>
          </cell>
        </row>
        <row r="30">
          <cell r="F30"/>
        </row>
      </sheetData>
      <sheetData sheetId="14">
        <row r="24">
          <cell r="F24">
            <v>0</v>
          </cell>
        </row>
        <row r="27">
          <cell r="F27">
            <v>0</v>
          </cell>
        </row>
        <row r="30">
          <cell r="F30"/>
        </row>
      </sheetData>
      <sheetData sheetId="15">
        <row r="24">
          <cell r="F24">
            <v>0</v>
          </cell>
        </row>
        <row r="27">
          <cell r="F27">
            <v>0</v>
          </cell>
        </row>
        <row r="30">
          <cell r="F30"/>
        </row>
      </sheetData>
      <sheetData sheetId="16">
        <row r="24">
          <cell r="F24">
            <v>0</v>
          </cell>
        </row>
        <row r="27">
          <cell r="F27">
            <v>0</v>
          </cell>
        </row>
        <row r="30">
          <cell r="F30"/>
        </row>
      </sheetData>
      <sheetData sheetId="17">
        <row r="24">
          <cell r="F24">
            <v>0</v>
          </cell>
        </row>
        <row r="27">
          <cell r="F27">
            <v>0</v>
          </cell>
        </row>
        <row r="30">
          <cell r="F30"/>
        </row>
      </sheetData>
      <sheetData sheetId="18">
        <row r="24">
          <cell r="F24">
            <v>0</v>
          </cell>
        </row>
        <row r="27">
          <cell r="F27">
            <v>0</v>
          </cell>
        </row>
        <row r="30">
          <cell r="F30"/>
        </row>
      </sheetData>
      <sheetData sheetId="19">
        <row r="24">
          <cell r="F24">
            <v>0</v>
          </cell>
        </row>
        <row r="27">
          <cell r="F27">
            <v>0</v>
          </cell>
        </row>
        <row r="30">
          <cell r="F30"/>
        </row>
      </sheetData>
      <sheetData sheetId="20">
        <row r="24">
          <cell r="F24">
            <v>0</v>
          </cell>
        </row>
        <row r="27">
          <cell r="F27">
            <v>0</v>
          </cell>
        </row>
        <row r="30">
          <cell r="F30"/>
        </row>
      </sheetData>
      <sheetData sheetId="21">
        <row r="24">
          <cell r="F24">
            <v>0</v>
          </cell>
        </row>
        <row r="27">
          <cell r="F27">
            <v>0</v>
          </cell>
        </row>
        <row r="30">
          <cell r="F30"/>
        </row>
      </sheetData>
      <sheetData sheetId="22">
        <row r="24">
          <cell r="F24">
            <v>0</v>
          </cell>
        </row>
        <row r="27">
          <cell r="F27">
            <v>0</v>
          </cell>
        </row>
        <row r="30">
          <cell r="F30"/>
        </row>
      </sheetData>
      <sheetData sheetId="23">
        <row r="24">
          <cell r="F24">
            <v>0</v>
          </cell>
        </row>
        <row r="27">
          <cell r="F27">
            <v>0</v>
          </cell>
        </row>
        <row r="30">
          <cell r="F30">
            <v>0</v>
          </cell>
        </row>
      </sheetData>
      <sheetData sheetId="24">
        <row r="24">
          <cell r="F24">
            <v>0</v>
          </cell>
        </row>
        <row r="27">
          <cell r="F27">
            <v>0</v>
          </cell>
        </row>
        <row r="30">
          <cell r="F30"/>
        </row>
      </sheetData>
      <sheetData sheetId="25">
        <row r="24">
          <cell r="F24">
            <v>0</v>
          </cell>
        </row>
        <row r="27">
          <cell r="F27">
            <v>0</v>
          </cell>
        </row>
        <row r="30">
          <cell r="F30"/>
        </row>
      </sheetData>
      <sheetData sheetId="26">
        <row r="21">
          <cell r="F21">
            <v>0</v>
          </cell>
        </row>
      </sheetData>
      <sheetData sheetId="27">
        <row r="21">
          <cell r="F21">
            <v>0</v>
          </cell>
        </row>
      </sheetData>
      <sheetData sheetId="28">
        <row r="21">
          <cell r="F21">
            <v>0</v>
          </cell>
        </row>
      </sheetData>
      <sheetData sheetId="29">
        <row r="21">
          <cell r="F21">
            <v>0</v>
          </cell>
        </row>
      </sheetData>
      <sheetData sheetId="30">
        <row r="21">
          <cell r="F21">
            <v>0</v>
          </cell>
        </row>
      </sheetData>
      <sheetData sheetId="31"/>
      <sheetData sheetId="32">
        <row r="10">
          <cell r="C10">
            <v>125</v>
          </cell>
          <cell r="X10">
            <v>125</v>
          </cell>
          <cell r="Y10">
            <v>4.3599999999999994</v>
          </cell>
        </row>
      </sheetData>
      <sheetData sheetId="33">
        <row r="10">
          <cell r="C10">
            <v>0</v>
          </cell>
        </row>
      </sheetData>
      <sheetData sheetId="34">
        <row r="10">
          <cell r="C10">
            <v>0</v>
          </cell>
        </row>
      </sheetData>
      <sheetData sheetId="35">
        <row r="10">
          <cell r="C10">
            <v>0</v>
          </cell>
        </row>
      </sheetData>
      <sheetData sheetId="36">
        <row r="10">
          <cell r="C10">
            <v>0</v>
          </cell>
        </row>
      </sheetData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Operating Statement (2)"/>
      <sheetName val="Chequing"/>
      <sheetName val="Petty Cash"/>
      <sheetName val="Building Fund Escrow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</sheetNames>
    <sheetDataSet>
      <sheetData sheetId="0" refreshError="1"/>
      <sheetData sheetId="1">
        <row r="7">
          <cell r="G7">
            <v>8215.16</v>
          </cell>
        </row>
        <row r="9">
          <cell r="D9">
            <v>75655</v>
          </cell>
        </row>
        <row r="10">
          <cell r="D10">
            <v>0</v>
          </cell>
        </row>
      </sheetData>
      <sheetData sheetId="2" refreshError="1"/>
      <sheetData sheetId="3">
        <row r="55">
          <cell r="F55">
            <v>118837.45000000001</v>
          </cell>
        </row>
        <row r="68">
          <cell r="F68">
            <v>2270</v>
          </cell>
        </row>
      </sheetData>
      <sheetData sheetId="4">
        <row r="29">
          <cell r="D29">
            <v>-9.0900000000001455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0">
          <cell r="F30">
            <v>2</v>
          </cell>
        </row>
      </sheetData>
      <sheetData sheetId="18" refreshError="1"/>
      <sheetData sheetId="19" refreshError="1"/>
      <sheetData sheetId="20">
        <row r="30">
          <cell r="F30">
            <v>2</v>
          </cell>
        </row>
      </sheetData>
      <sheetData sheetId="21" refreshError="1"/>
      <sheetData sheetId="22">
        <row r="30">
          <cell r="F30">
            <v>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0">
          <cell r="X10">
            <v>17025</v>
          </cell>
          <cell r="Y10">
            <v>643.09000000000026</v>
          </cell>
        </row>
      </sheetData>
      <sheetData sheetId="33">
        <row r="12">
          <cell r="AF12">
            <v>10</v>
          </cell>
        </row>
      </sheetData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</sheetNames>
    <sheetDataSet>
      <sheetData sheetId="0"/>
      <sheetData sheetId="1">
        <row r="9">
          <cell r="D9">
            <v>14112</v>
          </cell>
        </row>
        <row r="10">
          <cell r="D10">
            <v>0</v>
          </cell>
        </row>
        <row r="11">
          <cell r="D11"/>
        </row>
      </sheetData>
      <sheetData sheetId="2">
        <row r="68">
          <cell r="F68">
            <v>270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0">
          <cell r="F30">
            <v>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1">
          <cell r="D11">
            <v>0</v>
          </cell>
        </row>
      </sheetData>
      <sheetData sheetId="31">
        <row r="10">
          <cell r="X10">
            <v>975</v>
          </cell>
          <cell r="Y10">
            <v>36.230000000000011</v>
          </cell>
        </row>
        <row r="12">
          <cell r="AF12">
            <v>20</v>
          </cell>
        </row>
      </sheetData>
      <sheetData sheetId="32"/>
      <sheetData sheetId="33"/>
      <sheetData sheetId="34"/>
      <sheetData sheetId="3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>
        <row r="7">
          <cell r="F7">
            <v>97544.74000000002</v>
          </cell>
        </row>
      </sheetData>
      <sheetData sheetId="1">
        <row r="7">
          <cell r="G7">
            <v>14116.62</v>
          </cell>
        </row>
        <row r="9">
          <cell r="D9">
            <v>39888</v>
          </cell>
        </row>
      </sheetData>
      <sheetData sheetId="2">
        <row r="55">
          <cell r="F55">
            <v>97544.74000000002</v>
          </cell>
        </row>
        <row r="70">
          <cell r="F70">
            <v>550</v>
          </cell>
        </row>
      </sheetData>
      <sheetData sheetId="3">
        <row r="29">
          <cell r="D29">
            <v>-9.0900000000001455</v>
          </cell>
        </row>
      </sheetData>
      <sheetData sheetId="4">
        <row r="5">
          <cell r="D5">
            <v>76993.700000000099</v>
          </cell>
        </row>
      </sheetData>
      <sheetData sheetId="5">
        <row r="5">
          <cell r="D5">
            <v>1042</v>
          </cell>
        </row>
      </sheetData>
      <sheetData sheetId="6"/>
      <sheetData sheetId="7"/>
      <sheetData sheetId="8"/>
      <sheetData sheetId="9"/>
      <sheetData sheetId="10">
        <row r="14">
          <cell r="M14">
            <v>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X10">
            <v>5308</v>
          </cell>
          <cell r="Y10">
            <v>202.26999999999992</v>
          </cell>
        </row>
      </sheetData>
      <sheetData sheetId="33"/>
      <sheetData sheetId="34"/>
      <sheetData sheetId="35"/>
      <sheetData sheetId="36"/>
      <sheetData sheetId="3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>
        <row r="7">
          <cell r="F7">
            <v>100201.67000000001</v>
          </cell>
        </row>
      </sheetData>
      <sheetData sheetId="1">
        <row r="7">
          <cell r="G7">
            <v>14756.62</v>
          </cell>
        </row>
        <row r="9">
          <cell r="D9">
            <v>2190</v>
          </cell>
        </row>
      </sheetData>
      <sheetData sheetId="2">
        <row r="55">
          <cell r="F55">
            <v>100201.67000000001</v>
          </cell>
        </row>
        <row r="70">
          <cell r="F70">
            <v>70</v>
          </cell>
        </row>
      </sheetData>
      <sheetData sheetId="3">
        <row r="29">
          <cell r="D29">
            <v>-9.0900000000001455</v>
          </cell>
        </row>
      </sheetData>
      <sheetData sheetId="4">
        <row r="5">
          <cell r="D5">
            <v>78679.340000000098</v>
          </cell>
        </row>
      </sheetData>
      <sheetData sheetId="5">
        <row r="5">
          <cell r="D5">
            <v>1042</v>
          </cell>
        </row>
      </sheetData>
      <sheetData sheetId="6"/>
      <sheetData sheetId="7"/>
      <sheetData sheetId="8"/>
      <sheetData sheetId="9"/>
      <sheetData sheetId="10">
        <row r="14">
          <cell r="M14">
            <v>14</v>
          </cell>
        </row>
      </sheetData>
      <sheetData sheetId="11">
        <row r="30">
          <cell r="F30">
            <v>20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X10">
            <v>125</v>
          </cell>
          <cell r="Y10">
            <v>4.3599999999999994</v>
          </cell>
        </row>
      </sheetData>
      <sheetData sheetId="33"/>
      <sheetData sheetId="34"/>
      <sheetData sheetId="35"/>
      <sheetData sheetId="36"/>
      <sheetData sheetId="3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>
        <row r="7">
          <cell r="F7">
            <v>102094.55000000002</v>
          </cell>
        </row>
      </sheetData>
      <sheetData sheetId="1">
        <row r="7">
          <cell r="G7">
            <v>14756.62</v>
          </cell>
        </row>
        <row r="9">
          <cell r="D9">
            <v>1955</v>
          </cell>
        </row>
      </sheetData>
      <sheetData sheetId="2">
        <row r="55">
          <cell r="F55">
            <v>102094.55000000002</v>
          </cell>
        </row>
        <row r="70">
          <cell r="F70">
            <v>70</v>
          </cell>
        </row>
      </sheetData>
      <sheetData sheetId="3">
        <row r="29">
          <cell r="D29">
            <v>-9.0900000000001455</v>
          </cell>
        </row>
      </sheetData>
      <sheetData sheetId="4">
        <row r="5">
          <cell r="D5">
            <v>80631.720000000103</v>
          </cell>
        </row>
      </sheetData>
      <sheetData sheetId="5">
        <row r="5">
          <cell r="D5">
            <v>1042</v>
          </cell>
        </row>
      </sheetData>
      <sheetData sheetId="6"/>
      <sheetData sheetId="7"/>
      <sheetData sheetId="8"/>
      <sheetData sheetId="9"/>
      <sheetData sheetId="10">
        <row r="14">
          <cell r="M14">
            <v>14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X10">
            <v>75</v>
          </cell>
          <cell r="Y10">
            <v>2.6199999999999997</v>
          </cell>
        </row>
      </sheetData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</sheetNames>
    <sheetDataSet>
      <sheetData sheetId="0">
        <row r="22">
          <cell r="F22">
            <v>132.9</v>
          </cell>
        </row>
      </sheetData>
      <sheetData sheetId="1">
        <row r="9">
          <cell r="D9">
            <v>3175</v>
          </cell>
        </row>
        <row r="10">
          <cell r="D10">
            <v>0</v>
          </cell>
          <cell r="G10">
            <v>0</v>
          </cell>
        </row>
        <row r="11">
          <cell r="D11"/>
          <cell r="G11">
            <v>0</v>
          </cell>
        </row>
      </sheetData>
      <sheetData sheetId="2">
        <row r="68">
          <cell r="F68">
            <v>120</v>
          </cell>
        </row>
      </sheetData>
      <sheetData sheetId="3"/>
      <sheetData sheetId="4">
        <row r="22">
          <cell r="B22">
            <v>265000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30">
          <cell r="F30">
            <v>50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0">
          <cell r="X10">
            <v>2725</v>
          </cell>
          <cell r="Y10">
            <v>107.97999999999999</v>
          </cell>
        </row>
      </sheetData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Harry Potter Day"/>
    </sheetNames>
    <sheetDataSet>
      <sheetData sheetId="0">
        <row r="3">
          <cell r="F3" t="str">
            <v>AS OF: May 31, 2020</v>
          </cell>
        </row>
        <row r="24">
          <cell r="F24">
            <v>131235.84</v>
          </cell>
        </row>
      </sheetData>
      <sheetData sheetId="1">
        <row r="7">
          <cell r="G7">
            <v>19197.87</v>
          </cell>
        </row>
        <row r="8">
          <cell r="G8">
            <v>48</v>
          </cell>
        </row>
        <row r="9">
          <cell r="G9">
            <v>197090.87</v>
          </cell>
        </row>
        <row r="10">
          <cell r="G10">
            <v>4094.0199999999995</v>
          </cell>
        </row>
        <row r="11">
          <cell r="G11">
            <v>15324.56</v>
          </cell>
        </row>
        <row r="12">
          <cell r="G12">
            <v>623.2100000000064</v>
          </cell>
        </row>
        <row r="13">
          <cell r="G13">
            <v>759.36</v>
          </cell>
        </row>
        <row r="14">
          <cell r="G14"/>
        </row>
        <row r="15">
          <cell r="G15">
            <v>237137.88999999998</v>
          </cell>
        </row>
        <row r="18">
          <cell r="G18">
            <v>509.99999999999994</v>
          </cell>
        </row>
        <row r="19">
          <cell r="G19">
            <v>365.14000000000004</v>
          </cell>
        </row>
        <row r="20">
          <cell r="G20">
            <v>2058</v>
          </cell>
        </row>
        <row r="21">
          <cell r="G21">
            <v>1375</v>
          </cell>
        </row>
        <row r="22">
          <cell r="G22">
            <v>119.55999999999999</v>
          </cell>
        </row>
        <row r="23">
          <cell r="G23">
            <v>2776.720000000003</v>
          </cell>
        </row>
        <row r="24">
          <cell r="G24">
            <v>446.03</v>
          </cell>
        </row>
        <row r="25">
          <cell r="G25">
            <v>349645</v>
          </cell>
        </row>
        <row r="26">
          <cell r="G26">
            <v>714.2</v>
          </cell>
        </row>
        <row r="27">
          <cell r="G27">
            <v>370</v>
          </cell>
        </row>
        <row r="28">
          <cell r="G28">
            <v>0</v>
          </cell>
        </row>
        <row r="29">
          <cell r="G29">
            <v>367.28</v>
          </cell>
        </row>
        <row r="30">
          <cell r="G30">
            <v>233.87026548672569</v>
          </cell>
        </row>
        <row r="31">
          <cell r="G31">
            <v>0</v>
          </cell>
        </row>
        <row r="32">
          <cell r="G32">
            <v>4922.0300000000007</v>
          </cell>
        </row>
        <row r="33">
          <cell r="G33">
            <v>202.19</v>
          </cell>
        </row>
        <row r="34">
          <cell r="G34">
            <v>1028.4697345132745</v>
          </cell>
        </row>
        <row r="35">
          <cell r="G35">
            <v>110</v>
          </cell>
        </row>
        <row r="36">
          <cell r="G36">
            <v>103.38999999999999</v>
          </cell>
        </row>
        <row r="37">
          <cell r="G37"/>
        </row>
        <row r="38">
          <cell r="G38">
            <v>365346.88</v>
          </cell>
        </row>
        <row r="40">
          <cell r="G40">
            <v>-128208.99000000002</v>
          </cell>
        </row>
      </sheetData>
      <sheetData sheetId="2">
        <row r="6">
          <cell r="F6">
            <v>130136.3</v>
          </cell>
        </row>
        <row r="58">
          <cell r="F58">
            <v>2.4499999999999997</v>
          </cell>
        </row>
        <row r="68">
          <cell r="F68">
            <v>70</v>
          </cell>
        </row>
      </sheetData>
      <sheetData sheetId="3">
        <row r="4">
          <cell r="D4">
            <v>275.66999999999985</v>
          </cell>
        </row>
      </sheetData>
      <sheetData sheetId="4">
        <row r="5">
          <cell r="D5">
            <v>101651.94000000008</v>
          </cell>
        </row>
      </sheetData>
      <sheetData sheetId="5"/>
      <sheetData sheetId="6"/>
      <sheetData sheetId="7"/>
      <sheetData sheetId="8"/>
      <sheetData sheetId="9">
        <row r="20">
          <cell r="N20">
            <v>52.9</v>
          </cell>
        </row>
      </sheetData>
      <sheetData sheetId="10">
        <row r="23">
          <cell r="F23">
            <v>0</v>
          </cell>
        </row>
      </sheetData>
      <sheetData sheetId="11">
        <row r="23">
          <cell r="F23">
            <v>0</v>
          </cell>
        </row>
      </sheetData>
      <sheetData sheetId="12">
        <row r="23">
          <cell r="F23">
            <v>0</v>
          </cell>
        </row>
      </sheetData>
      <sheetData sheetId="13">
        <row r="23">
          <cell r="F23">
            <v>0</v>
          </cell>
        </row>
      </sheetData>
      <sheetData sheetId="14">
        <row r="23">
          <cell r="F23">
            <v>0</v>
          </cell>
        </row>
      </sheetData>
      <sheetData sheetId="15">
        <row r="23">
          <cell r="F23">
            <v>0</v>
          </cell>
        </row>
      </sheetData>
      <sheetData sheetId="16">
        <row r="23">
          <cell r="F23">
            <v>0</v>
          </cell>
        </row>
      </sheetData>
      <sheetData sheetId="17">
        <row r="23">
          <cell r="F23">
            <v>0</v>
          </cell>
        </row>
      </sheetData>
      <sheetData sheetId="18">
        <row r="23">
          <cell r="F23">
            <v>0</v>
          </cell>
        </row>
      </sheetData>
      <sheetData sheetId="19">
        <row r="23">
          <cell r="F23">
            <v>0</v>
          </cell>
        </row>
      </sheetData>
      <sheetData sheetId="20">
        <row r="23">
          <cell r="F23">
            <v>0</v>
          </cell>
        </row>
      </sheetData>
      <sheetData sheetId="21">
        <row r="23">
          <cell r="F23">
            <v>0</v>
          </cell>
        </row>
      </sheetData>
      <sheetData sheetId="22">
        <row r="23">
          <cell r="F23">
            <v>0</v>
          </cell>
        </row>
      </sheetData>
      <sheetData sheetId="23">
        <row r="23">
          <cell r="F23">
            <v>0</v>
          </cell>
        </row>
      </sheetData>
      <sheetData sheetId="24">
        <row r="23">
          <cell r="F23">
            <v>0</v>
          </cell>
        </row>
      </sheetData>
      <sheetData sheetId="25">
        <row r="21">
          <cell r="F21">
            <v>0</v>
          </cell>
        </row>
      </sheetData>
      <sheetData sheetId="26">
        <row r="21">
          <cell r="F21">
            <v>0</v>
          </cell>
        </row>
      </sheetData>
      <sheetData sheetId="27">
        <row r="21">
          <cell r="F21">
            <v>0</v>
          </cell>
        </row>
      </sheetData>
      <sheetData sheetId="28">
        <row r="21">
          <cell r="F21">
            <v>0</v>
          </cell>
        </row>
      </sheetData>
      <sheetData sheetId="29">
        <row r="21">
          <cell r="F21">
            <v>0</v>
          </cell>
        </row>
      </sheetData>
      <sheetData sheetId="30"/>
      <sheetData sheetId="31">
        <row r="10">
          <cell r="C10">
            <v>281</v>
          </cell>
        </row>
      </sheetData>
      <sheetData sheetId="32">
        <row r="10">
          <cell r="C10">
            <v>0</v>
          </cell>
        </row>
      </sheetData>
      <sheetData sheetId="33">
        <row r="10">
          <cell r="C10">
            <v>0</v>
          </cell>
        </row>
      </sheetData>
      <sheetData sheetId="34">
        <row r="10">
          <cell r="C10">
            <v>0</v>
          </cell>
        </row>
      </sheetData>
      <sheetData sheetId="35">
        <row r="10">
          <cell r="C10">
            <v>0</v>
          </cell>
        </row>
      </sheetData>
      <sheetData sheetId="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Savings"/>
      <sheetName val="Petty Cash"/>
      <sheetName val="Building Fund Escrow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Silent Auction"/>
    </sheetNames>
    <sheetDataSet>
      <sheetData sheetId="0">
        <row r="24">
          <cell r="F24">
            <v>260324.76</v>
          </cell>
        </row>
      </sheetData>
      <sheetData sheetId="1">
        <row r="7">
          <cell r="G7">
            <v>18362.86</v>
          </cell>
        </row>
      </sheetData>
      <sheetData sheetId="2">
        <row r="59">
          <cell r="F59">
            <v>7</v>
          </cell>
        </row>
      </sheetData>
      <sheetData sheetId="3"/>
      <sheetData sheetId="4"/>
      <sheetData sheetId="5">
        <row r="5">
          <cell r="D5">
            <v>162670.14000000001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>
        <row r="7">
          <cell r="F7">
            <v>27066.270000000019</v>
          </cell>
        </row>
        <row r="18">
          <cell r="F18">
            <v>-9.0900000000001455</v>
          </cell>
        </row>
        <row r="20">
          <cell r="F20">
            <v>45.61</v>
          </cell>
        </row>
        <row r="22">
          <cell r="F22">
            <v>30</v>
          </cell>
        </row>
        <row r="24">
          <cell r="F24">
            <v>27132.790000000019</v>
          </cell>
        </row>
        <row r="26">
          <cell r="F26">
            <v>70</v>
          </cell>
        </row>
        <row r="30">
          <cell r="F30">
            <v>27202.790000000019</v>
          </cell>
        </row>
        <row r="34">
          <cell r="F34">
            <v>6250.5400000001055</v>
          </cell>
        </row>
        <row r="38">
          <cell r="F38">
            <v>2.4499999999999997</v>
          </cell>
        </row>
        <row r="42">
          <cell r="F42">
            <v>7294.9900000001053</v>
          </cell>
        </row>
        <row r="46">
          <cell r="F46">
            <v>19907.799999999916</v>
          </cell>
        </row>
      </sheetData>
      <sheetData sheetId="1">
        <row r="7">
          <cell r="G7">
            <v>14756.62</v>
          </cell>
        </row>
        <row r="8">
          <cell r="G8">
            <v>141</v>
          </cell>
        </row>
        <row r="9">
          <cell r="D9">
            <v>75</v>
          </cell>
          <cell r="G9">
            <v>172714.21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478.97</v>
          </cell>
        </row>
        <row r="15">
          <cell r="G15">
            <v>188090.8</v>
          </cell>
        </row>
        <row r="18">
          <cell r="G18">
            <v>622.29999999999995</v>
          </cell>
        </row>
        <row r="19">
          <cell r="G19">
            <v>0</v>
          </cell>
        </row>
        <row r="20">
          <cell r="G20">
            <v>807</v>
          </cell>
        </row>
        <row r="21">
          <cell r="G21">
            <v>1600</v>
          </cell>
        </row>
        <row r="22">
          <cell r="G22">
            <v>42.3</v>
          </cell>
        </row>
        <row r="23">
          <cell r="G23">
            <v>1773.61</v>
          </cell>
        </row>
        <row r="24">
          <cell r="G24">
            <v>0</v>
          </cell>
        </row>
        <row r="25">
          <cell r="G25">
            <v>285347.92</v>
          </cell>
        </row>
        <row r="26">
          <cell r="G26">
            <v>0</v>
          </cell>
        </row>
        <row r="27">
          <cell r="G27">
            <v>385</v>
          </cell>
        </row>
        <row r="28">
          <cell r="G28">
            <v>159.97999999999999</v>
          </cell>
        </row>
        <row r="29">
          <cell r="G29">
            <v>228</v>
          </cell>
        </row>
        <row r="30">
          <cell r="G30">
            <v>206.68973451327437</v>
          </cell>
        </row>
        <row r="31">
          <cell r="G31">
            <v>0</v>
          </cell>
        </row>
        <row r="32">
          <cell r="G32">
            <v>24</v>
          </cell>
        </row>
        <row r="33">
          <cell r="G33">
            <v>662.7</v>
          </cell>
        </row>
        <row r="34">
          <cell r="G34">
            <v>216.0002654867256</v>
          </cell>
        </row>
        <row r="35">
          <cell r="G35">
            <v>128</v>
          </cell>
        </row>
        <row r="36">
          <cell r="G36">
            <v>40.35</v>
          </cell>
        </row>
        <row r="38">
          <cell r="G38">
            <v>292243.84999999998</v>
          </cell>
        </row>
        <row r="40">
          <cell r="G40">
            <v>-104153.04999999999</v>
          </cell>
        </row>
      </sheetData>
      <sheetData sheetId="2">
        <row r="68">
          <cell r="F68">
            <v>70</v>
          </cell>
        </row>
        <row r="70">
          <cell r="F70">
            <v>70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0">
          <cell r="X10">
            <v>75</v>
          </cell>
          <cell r="Y10">
            <v>2.6199999999999997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/>
      <sheetData sheetId="1">
        <row r="9">
          <cell r="D9">
            <v>16237.21</v>
          </cell>
        </row>
        <row r="11">
          <cell r="D11"/>
        </row>
      </sheetData>
      <sheetData sheetId="2">
        <row r="68">
          <cell r="F68">
            <v>120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X10">
            <v>12730.21</v>
          </cell>
          <cell r="Y10">
            <v>398.85000000000008</v>
          </cell>
        </row>
      </sheetData>
      <sheetData sheetId="33">
        <row r="12">
          <cell r="AF12">
            <v>20</v>
          </cell>
        </row>
      </sheetData>
      <sheetData sheetId="34"/>
      <sheetData sheetId="35"/>
      <sheetData sheetId="36"/>
      <sheetData sheetId="37">
        <row r="10">
          <cell r="J10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>
        <row r="20">
          <cell r="F20">
            <v>45.61</v>
          </cell>
        </row>
        <row r="22">
          <cell r="F22">
            <v>30</v>
          </cell>
        </row>
      </sheetData>
      <sheetData sheetId="1">
        <row r="9">
          <cell r="D9">
            <v>550</v>
          </cell>
        </row>
        <row r="11">
          <cell r="D11"/>
        </row>
      </sheetData>
      <sheetData sheetId="2">
        <row r="70">
          <cell r="F70">
            <v>70</v>
          </cell>
        </row>
      </sheetData>
      <sheetData sheetId="3"/>
      <sheetData sheetId="4">
        <row r="22">
          <cell r="B22">
            <v>440000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X10">
            <v>100</v>
          </cell>
          <cell r="Y10">
            <v>3.56</v>
          </cell>
        </row>
        <row r="12">
          <cell r="AF12">
            <v>150</v>
          </cell>
        </row>
      </sheetData>
      <sheetData sheetId="33"/>
      <sheetData sheetId="34"/>
      <sheetData sheetId="35"/>
      <sheetData sheetId="36"/>
      <sheetData sheetId="3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>
        <row r="7">
          <cell r="F7">
            <v>58385.940000000017</v>
          </cell>
        </row>
      </sheetData>
      <sheetData sheetId="1">
        <row r="7">
          <cell r="G7">
            <v>14116.62</v>
          </cell>
        </row>
        <row r="9">
          <cell r="D9">
            <v>15195</v>
          </cell>
        </row>
        <row r="34">
          <cell r="K34">
            <v>57.603948264125243</v>
          </cell>
        </row>
        <row r="36">
          <cell r="K36">
            <v>220.16631722260038</v>
          </cell>
        </row>
      </sheetData>
      <sheetData sheetId="2">
        <row r="55">
          <cell r="F55">
            <v>58385.940000000017</v>
          </cell>
        </row>
        <row r="70">
          <cell r="F70">
            <v>70</v>
          </cell>
        </row>
      </sheetData>
      <sheetData sheetId="3">
        <row r="29">
          <cell r="D29">
            <v>-9.0900000000001455</v>
          </cell>
        </row>
      </sheetData>
      <sheetData sheetId="4">
        <row r="5">
          <cell r="D5">
            <v>36987.970000000088</v>
          </cell>
        </row>
      </sheetData>
      <sheetData sheetId="5">
        <row r="5">
          <cell r="D5">
            <v>1042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4">
          <cell r="M14">
            <v>9</v>
          </cell>
        </row>
      </sheetData>
      <sheetData sheetId="11">
        <row r="30">
          <cell r="F30">
            <v>10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0">
          <cell r="X10">
            <v>9425</v>
          </cell>
          <cell r="Y10">
            <v>363.11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</sheetNames>
    <sheetDataSet>
      <sheetData sheetId="0"/>
      <sheetData sheetId="1">
        <row r="7">
          <cell r="G7">
            <v>3924.4800000000005</v>
          </cell>
        </row>
        <row r="9">
          <cell r="D9">
            <v>3682</v>
          </cell>
        </row>
        <row r="10">
          <cell r="D10">
            <v>0</v>
          </cell>
        </row>
        <row r="11">
          <cell r="D11"/>
        </row>
      </sheetData>
      <sheetData sheetId="2">
        <row r="68">
          <cell r="F68">
            <v>145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0">
          <cell r="F30">
            <v>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0">
          <cell r="X10">
            <v>250</v>
          </cell>
          <cell r="Y10">
            <v>8.9199999999999982</v>
          </cell>
        </row>
      </sheetData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"/>
  <sheetViews>
    <sheetView topLeftCell="A62" workbookViewId="0">
      <selection activeCell="B87" sqref="B87"/>
    </sheetView>
  </sheetViews>
  <sheetFormatPr defaultRowHeight="15" x14ac:dyDescent="0.25"/>
  <cols>
    <col min="2" max="2" width="12.5703125" style="3" bestFit="1" customWidth="1"/>
    <col min="4" max="4" width="12.5703125" customWidth="1"/>
    <col min="5" max="5" width="12.28515625" customWidth="1"/>
    <col min="8" max="8" width="11.5703125" bestFit="1" customWidth="1"/>
    <col min="12" max="12" width="15" customWidth="1"/>
  </cols>
  <sheetData>
    <row r="1" spans="1:6" x14ac:dyDescent="0.25">
      <c r="A1" s="46" t="s">
        <v>16</v>
      </c>
      <c r="B1" s="46"/>
      <c r="C1" s="46"/>
      <c r="D1" s="46"/>
      <c r="E1" s="46"/>
      <c r="F1" s="46"/>
    </row>
    <row r="3" spans="1:6" x14ac:dyDescent="0.25">
      <c r="A3" t="s">
        <v>14</v>
      </c>
      <c r="B3" s="3" t="s">
        <v>13</v>
      </c>
      <c r="C3" t="s">
        <v>15</v>
      </c>
    </row>
    <row r="4" spans="1:6" x14ac:dyDescent="0.25">
      <c r="A4">
        <v>5450</v>
      </c>
      <c r="B4" s="3">
        <f>Donations!E15</f>
        <v>48938.21</v>
      </c>
    </row>
    <row r="5" spans="1:6" x14ac:dyDescent="0.25">
      <c r="A5">
        <v>5460</v>
      </c>
      <c r="B5" s="3">
        <f>Donations!F15</f>
        <v>1777.9699999999998</v>
      </c>
    </row>
    <row r="7" spans="1:6" x14ac:dyDescent="0.25">
      <c r="A7">
        <v>4020</v>
      </c>
      <c r="C7" t="s">
        <v>17</v>
      </c>
    </row>
    <row r="8" spans="1:6" x14ac:dyDescent="0.25">
      <c r="A8">
        <v>4100</v>
      </c>
      <c r="B8" s="3">
        <f>'Position Statement'!F30-'Position Statement'!F26</f>
        <v>27605.67000000002</v>
      </c>
    </row>
    <row r="9" spans="1:6" x14ac:dyDescent="0.25">
      <c r="A9">
        <v>4110</v>
      </c>
      <c r="B9" s="3">
        <v>0</v>
      </c>
    </row>
    <row r="10" spans="1:6" x14ac:dyDescent="0.25">
      <c r="A10">
        <v>4120</v>
      </c>
      <c r="B10" s="3">
        <f>'Position Statement'!F26</f>
        <v>120</v>
      </c>
    </row>
    <row r="11" spans="1:6" x14ac:dyDescent="0.25">
      <c r="A11">
        <v>4130</v>
      </c>
      <c r="B11" s="3">
        <v>0</v>
      </c>
    </row>
    <row r="12" spans="1:6" x14ac:dyDescent="0.25">
      <c r="A12">
        <v>4140</v>
      </c>
      <c r="B12" s="3">
        <v>0</v>
      </c>
    </row>
    <row r="13" spans="1:6" x14ac:dyDescent="0.25">
      <c r="A13">
        <v>4150</v>
      </c>
      <c r="B13" s="3">
        <v>50000</v>
      </c>
      <c r="C13" t="s">
        <v>19</v>
      </c>
    </row>
    <row r="14" spans="1:6" x14ac:dyDescent="0.25">
      <c r="A14">
        <v>4155</v>
      </c>
      <c r="B14" s="3">
        <v>0</v>
      </c>
    </row>
    <row r="15" spans="1:6" x14ac:dyDescent="0.25">
      <c r="A15">
        <v>4160</v>
      </c>
      <c r="B15" s="3">
        <v>0</v>
      </c>
    </row>
    <row r="16" spans="1:6" x14ac:dyDescent="0.25">
      <c r="A16">
        <v>4165</v>
      </c>
      <c r="B16" s="3">
        <v>0</v>
      </c>
    </row>
    <row r="17" spans="1:3" x14ac:dyDescent="0.25">
      <c r="A17">
        <v>4166</v>
      </c>
      <c r="B17" s="3">
        <v>0</v>
      </c>
    </row>
    <row r="18" spans="1:3" x14ac:dyDescent="0.25">
      <c r="A18">
        <v>4170</v>
      </c>
      <c r="B18" s="3">
        <v>0</v>
      </c>
    </row>
    <row r="19" spans="1:3" x14ac:dyDescent="0.25">
      <c r="A19">
        <v>4180</v>
      </c>
      <c r="B19" s="3">
        <v>0</v>
      </c>
    </row>
    <row r="20" spans="1:3" x14ac:dyDescent="0.25">
      <c r="A20">
        <v>4200</v>
      </c>
      <c r="B20" s="3">
        <f>SUM(B8:B18)</f>
        <v>77725.670000000013</v>
      </c>
    </row>
    <row r="23" spans="1:3" x14ac:dyDescent="0.25">
      <c r="A23">
        <v>4300</v>
      </c>
      <c r="B23" s="3">
        <f>'Position Statement'!F37</f>
        <v>0</v>
      </c>
    </row>
    <row r="24" spans="1:3" x14ac:dyDescent="0.25">
      <c r="A24">
        <v>4310</v>
      </c>
      <c r="B24" s="3">
        <v>0</v>
      </c>
    </row>
    <row r="25" spans="1:3" x14ac:dyDescent="0.25">
      <c r="A25">
        <v>4320</v>
      </c>
      <c r="B25" s="3">
        <v>0</v>
      </c>
    </row>
    <row r="26" spans="1:3" x14ac:dyDescent="0.25">
      <c r="A26">
        <v>4330</v>
      </c>
      <c r="B26" s="3">
        <f>'Position Statement'!F42</f>
        <v>7417.3700000001054</v>
      </c>
    </row>
    <row r="27" spans="1:3" x14ac:dyDescent="0.25">
      <c r="A27">
        <v>4350</v>
      </c>
      <c r="B27" s="3">
        <f>SUM(B23:B26)</f>
        <v>7417.3700000001054</v>
      </c>
    </row>
    <row r="29" spans="1:3" x14ac:dyDescent="0.25">
      <c r="A29">
        <v>4250</v>
      </c>
      <c r="B29" s="3">
        <v>0</v>
      </c>
      <c r="C29" t="s">
        <v>20</v>
      </c>
    </row>
    <row r="32" spans="1:3" x14ac:dyDescent="0.25">
      <c r="A32">
        <v>4500</v>
      </c>
      <c r="B32" s="3">
        <f>Donations!G15</f>
        <v>121746</v>
      </c>
      <c r="C32" t="s">
        <v>21</v>
      </c>
    </row>
    <row r="33" spans="1:12" x14ac:dyDescent="0.25">
      <c r="A33">
        <v>5610</v>
      </c>
      <c r="B33" s="3">
        <v>0</v>
      </c>
    </row>
    <row r="34" spans="1:12" x14ac:dyDescent="0.25">
      <c r="A34">
        <v>4505</v>
      </c>
      <c r="B34" s="3">
        <v>0</v>
      </c>
    </row>
    <row r="35" spans="1:12" x14ac:dyDescent="0.25">
      <c r="A35">
        <v>4510</v>
      </c>
      <c r="B35" s="3">
        <f>Donations!C15</f>
        <v>1715</v>
      </c>
      <c r="C35" t="s">
        <v>245</v>
      </c>
      <c r="D35" t="s">
        <v>523</v>
      </c>
    </row>
    <row r="36" spans="1:12" x14ac:dyDescent="0.25">
      <c r="A36">
        <v>4530</v>
      </c>
      <c r="B36" s="3">
        <f>Donations!E15+Donations!H15</f>
        <v>49228.89</v>
      </c>
      <c r="C36" t="s">
        <v>524</v>
      </c>
      <c r="L36" s="3"/>
    </row>
    <row r="37" spans="1:12" x14ac:dyDescent="0.25">
      <c r="A37">
        <v>4540</v>
      </c>
      <c r="B37" s="3">
        <v>0</v>
      </c>
      <c r="C37" t="s">
        <v>207</v>
      </c>
    </row>
    <row r="38" spans="1:12" x14ac:dyDescent="0.25">
      <c r="A38">
        <v>4550</v>
      </c>
      <c r="B38" s="3">
        <v>0</v>
      </c>
      <c r="C38" t="s">
        <v>208</v>
      </c>
    </row>
    <row r="39" spans="1:12" x14ac:dyDescent="0.25">
      <c r="A39">
        <v>4560</v>
      </c>
      <c r="B39" s="3">
        <f>Donations!D15</f>
        <v>50</v>
      </c>
      <c r="C39" t="s">
        <v>206</v>
      </c>
    </row>
    <row r="40" spans="1:12" x14ac:dyDescent="0.25">
      <c r="A40">
        <v>4571</v>
      </c>
      <c r="B40" s="3">
        <f>Donations!J18</f>
        <v>0</v>
      </c>
      <c r="C40" t="s">
        <v>209</v>
      </c>
    </row>
    <row r="41" spans="1:12" x14ac:dyDescent="0.25">
      <c r="A41">
        <v>4575</v>
      </c>
      <c r="B41" s="3">
        <f>Donations!K15</f>
        <v>0</v>
      </c>
      <c r="C41" t="s">
        <v>210</v>
      </c>
    </row>
    <row r="42" spans="1:12" x14ac:dyDescent="0.25">
      <c r="A42">
        <v>4580</v>
      </c>
      <c r="B42" s="7">
        <f>'Operating Statement'!G12</f>
        <v>0</v>
      </c>
      <c r="C42" t="s">
        <v>55</v>
      </c>
      <c r="L42" s="2"/>
    </row>
    <row r="43" spans="1:12" x14ac:dyDescent="0.25">
      <c r="A43">
        <v>4590</v>
      </c>
      <c r="B43" s="3">
        <v>0</v>
      </c>
      <c r="C43" t="s">
        <v>211</v>
      </c>
    </row>
    <row r="44" spans="1:12" x14ac:dyDescent="0.25">
      <c r="A44">
        <v>4600</v>
      </c>
      <c r="B44" s="3">
        <v>0</v>
      </c>
      <c r="C44" t="s">
        <v>212</v>
      </c>
    </row>
    <row r="45" spans="1:12" x14ac:dyDescent="0.25">
      <c r="A45">
        <v>4610</v>
      </c>
      <c r="B45" s="3">
        <v>0</v>
      </c>
      <c r="C45" t="s">
        <v>213</v>
      </c>
    </row>
    <row r="46" spans="1:12" x14ac:dyDescent="0.25">
      <c r="A46">
        <v>4620</v>
      </c>
      <c r="B46" s="7">
        <f>'Operating Statement'!G8</f>
        <v>141</v>
      </c>
      <c r="C46" t="s">
        <v>1</v>
      </c>
    </row>
    <row r="47" spans="1:12" x14ac:dyDescent="0.25">
      <c r="A47">
        <v>4630</v>
      </c>
      <c r="B47" s="7">
        <f>'Operating Statement'!G7+Events!S15</f>
        <v>15215.94</v>
      </c>
      <c r="C47" t="s">
        <v>246</v>
      </c>
      <c r="H47" s="2"/>
    </row>
    <row r="48" spans="1:12" x14ac:dyDescent="0.25">
      <c r="A48">
        <v>4640</v>
      </c>
      <c r="B48" s="3">
        <v>0</v>
      </c>
    </row>
    <row r="49" spans="1:13" x14ac:dyDescent="0.25">
      <c r="A49">
        <v>4650</v>
      </c>
      <c r="B49" s="7">
        <f>'Operating Statement'!G13</f>
        <v>478.97</v>
      </c>
      <c r="C49" t="s">
        <v>54</v>
      </c>
    </row>
    <row r="50" spans="1:13" x14ac:dyDescent="0.25">
      <c r="A50">
        <v>4655</v>
      </c>
      <c r="C50" t="s">
        <v>54</v>
      </c>
    </row>
    <row r="51" spans="1:13" x14ac:dyDescent="0.25">
      <c r="A51">
        <v>4700</v>
      </c>
      <c r="B51" s="3">
        <f>SUM(B32,B35:B39,B41,B42,B44:B49)</f>
        <v>188575.80000000002</v>
      </c>
      <c r="E51" s="2">
        <f>'Operating Statement'!G15-'Tax Return'!B51</f>
        <v>49.999999999970896</v>
      </c>
    </row>
    <row r="53" spans="1:13" x14ac:dyDescent="0.25">
      <c r="A53">
        <v>4800</v>
      </c>
      <c r="B53" s="3">
        <f>'Operating Statement'!G31</f>
        <v>0</v>
      </c>
      <c r="C53" t="s">
        <v>81</v>
      </c>
      <c r="K53" s="4"/>
      <c r="M53" s="5"/>
    </row>
    <row r="54" spans="1:13" x14ac:dyDescent="0.25">
      <c r="A54">
        <v>4810</v>
      </c>
      <c r="B54" s="3">
        <v>0</v>
      </c>
      <c r="K54" s="4"/>
      <c r="M54" s="5"/>
    </row>
    <row r="55" spans="1:13" x14ac:dyDescent="0.25">
      <c r="A55">
        <v>4820</v>
      </c>
      <c r="B55" s="3">
        <f>'Operating Statement'!G22</f>
        <v>42.3</v>
      </c>
      <c r="C55" t="s">
        <v>82</v>
      </c>
      <c r="K55" s="4"/>
      <c r="M55" s="5"/>
    </row>
    <row r="56" spans="1:13" x14ac:dyDescent="0.25">
      <c r="A56">
        <v>4830</v>
      </c>
      <c r="B56" s="3">
        <v>0</v>
      </c>
      <c r="C56" t="s">
        <v>326</v>
      </c>
      <c r="K56" s="4"/>
      <c r="M56" s="5"/>
    </row>
    <row r="57" spans="1:13" x14ac:dyDescent="0.25">
      <c r="A57">
        <v>4840</v>
      </c>
      <c r="B57" s="3">
        <f>'Operating Statement'!G24+'Operating Statement'!G27+'Operating Statement'!G30+'Operating Statement'!G28</f>
        <v>804.3197345132744</v>
      </c>
      <c r="C57" t="s">
        <v>529</v>
      </c>
      <c r="K57" s="4"/>
      <c r="M57" s="5"/>
    </row>
    <row r="58" spans="1:13" x14ac:dyDescent="0.25">
      <c r="A58">
        <v>4850</v>
      </c>
      <c r="B58" s="3">
        <f>'Operating Statement'!G18</f>
        <v>622.29999999999995</v>
      </c>
      <c r="C58" t="s">
        <v>205</v>
      </c>
      <c r="K58" s="4"/>
      <c r="M58" s="5"/>
    </row>
    <row r="59" spans="1:13" x14ac:dyDescent="0.25">
      <c r="A59">
        <v>4860</v>
      </c>
      <c r="K59" s="4"/>
      <c r="M59" s="5"/>
    </row>
    <row r="60" spans="1:13" x14ac:dyDescent="0.25">
      <c r="A60">
        <v>4870</v>
      </c>
      <c r="B60" s="3">
        <v>0</v>
      </c>
      <c r="K60" s="4"/>
      <c r="M60" s="5"/>
    </row>
    <row r="61" spans="1:13" x14ac:dyDescent="0.25">
      <c r="A61">
        <v>4880</v>
      </c>
      <c r="B61" s="3">
        <v>0</v>
      </c>
      <c r="L61" s="3"/>
    </row>
    <row r="62" spans="1:13" x14ac:dyDescent="0.25">
      <c r="A62">
        <v>4890</v>
      </c>
      <c r="B62" s="3">
        <v>0</v>
      </c>
      <c r="C62" t="s">
        <v>76</v>
      </c>
    </row>
    <row r="63" spans="1:13" x14ac:dyDescent="0.25">
      <c r="A63">
        <v>4891</v>
      </c>
      <c r="B63" s="3">
        <f>'Operating Statement'!G20+'Operating Statement'!G26</f>
        <v>807</v>
      </c>
      <c r="C63" t="s">
        <v>528</v>
      </c>
      <c r="L63" s="2"/>
    </row>
    <row r="64" spans="1:13" x14ac:dyDescent="0.25">
      <c r="A64">
        <v>4900</v>
      </c>
      <c r="B64" s="3">
        <v>0</v>
      </c>
    </row>
    <row r="65" spans="1:14" x14ac:dyDescent="0.25">
      <c r="A65">
        <v>4910</v>
      </c>
      <c r="B65" s="3">
        <v>0</v>
      </c>
    </row>
    <row r="66" spans="1:14" x14ac:dyDescent="0.25">
      <c r="A66">
        <v>4920</v>
      </c>
      <c r="B66" s="3">
        <f>'Operating Statement'!G33+'Operating Statement'!G32+'Operating Statement'!G29+'Operating Statement'!G23+'Operating Statement'!G21+'Operating Statement'!G19+'Operating Statement'!G34+'Operating Statement'!G35+'Operating Statement'!G36</f>
        <v>4682.1302654867259</v>
      </c>
      <c r="C66" t="s">
        <v>78</v>
      </c>
    </row>
    <row r="67" spans="1:14" x14ac:dyDescent="0.25">
      <c r="A67">
        <v>4930</v>
      </c>
      <c r="L67" s="4"/>
      <c r="N67" s="5"/>
    </row>
    <row r="68" spans="1:14" x14ac:dyDescent="0.25">
      <c r="A68">
        <v>4950</v>
      </c>
      <c r="B68" s="3">
        <f>SUM(B53:B67)</f>
        <v>6958.05</v>
      </c>
      <c r="D68" s="2">
        <f>'Operating Statement'!G38-'Tax Return'!B68-B81</f>
        <v>0</v>
      </c>
      <c r="L68" s="4"/>
      <c r="N68" s="5"/>
    </row>
    <row r="69" spans="1:14" x14ac:dyDescent="0.25">
      <c r="L69" s="4"/>
      <c r="N69" s="5"/>
    </row>
    <row r="70" spans="1:14" x14ac:dyDescent="0.25">
      <c r="L70" s="4"/>
      <c r="N70" s="5"/>
    </row>
    <row r="71" spans="1:14" x14ac:dyDescent="0.25">
      <c r="A71">
        <v>5000</v>
      </c>
      <c r="B71" s="3">
        <f>'Operating Statement'!G20+'Operating Statement'!G24+'Operating Statement'!G26+'Operating Statement'!G27+'Operating Statement'!G29+'Operating Statement'!G30+'Operating Statement'!G34+'Operating Statement'!G36+'Operating Statement'!P30</f>
        <v>2013.54</v>
      </c>
      <c r="C71" t="s">
        <v>79</v>
      </c>
    </row>
    <row r="72" spans="1:14" x14ac:dyDescent="0.25">
      <c r="A72">
        <v>5010</v>
      </c>
      <c r="B72" s="3">
        <f>'Operating Statement'!G18+'Operating Statement'!G19+'Operating Statement'!G21+'Operating Statement'!G22+'Operating Statement'!G28+'Operating Statement'!G35+'Operating Statement'!P27+'Operating Statement'!P28+'Operating Statement'!P29+'Operating Statement'!P31</f>
        <v>3144.28</v>
      </c>
      <c r="C72" t="s">
        <v>80</v>
      </c>
      <c r="M72" s="3"/>
    </row>
    <row r="73" spans="1:14" x14ac:dyDescent="0.25">
      <c r="A73">
        <v>5020</v>
      </c>
      <c r="B73" s="3">
        <f>'Operating Statement'!G23+'Operating Statement'!G32</f>
        <v>1800.2299999999998</v>
      </c>
      <c r="C73" t="s">
        <v>538</v>
      </c>
    </row>
    <row r="74" spans="1:14" x14ac:dyDescent="0.25">
      <c r="A74">
        <v>5030</v>
      </c>
      <c r="B74" s="3">
        <v>0</v>
      </c>
    </row>
    <row r="75" spans="1:14" x14ac:dyDescent="0.25">
      <c r="A75">
        <v>5040</v>
      </c>
      <c r="B75" s="3">
        <v>0</v>
      </c>
    </row>
    <row r="76" spans="1:14" x14ac:dyDescent="0.25">
      <c r="A76">
        <v>5050</v>
      </c>
      <c r="B76" s="3">
        <v>0</v>
      </c>
      <c r="C76" t="s">
        <v>77</v>
      </c>
    </row>
    <row r="77" spans="1:14" x14ac:dyDescent="0.25">
      <c r="A77">
        <v>5100</v>
      </c>
      <c r="B77" s="3">
        <f>B68+B76</f>
        <v>6958.05</v>
      </c>
    </row>
    <row r="80" spans="1:14" x14ac:dyDescent="0.25">
      <c r="A80">
        <v>5500</v>
      </c>
      <c r="B80" s="3">
        <f>'[1]Building Fund Escrow'!$B$22-'[2]Building Fund Escrow'!$B$22</f>
        <v>175000</v>
      </c>
      <c r="C80" t="s">
        <v>84</v>
      </c>
    </row>
    <row r="81" spans="1:4" x14ac:dyDescent="0.25">
      <c r="A81">
        <v>5510</v>
      </c>
      <c r="B81" s="3">
        <f>'Operating Statement'!G25</f>
        <v>285347.92</v>
      </c>
      <c r="C81" t="s">
        <v>527</v>
      </c>
    </row>
    <row r="84" spans="1:4" x14ac:dyDescent="0.25">
      <c r="A84">
        <v>5750</v>
      </c>
      <c r="B84" s="3">
        <v>0</v>
      </c>
      <c r="C84" t="s">
        <v>85</v>
      </c>
    </row>
    <row r="87" spans="1:4" x14ac:dyDescent="0.25">
      <c r="A87">
        <v>5900</v>
      </c>
      <c r="B87" s="3">
        <f>('[3]Position Statement'!$F$24+'[4]Position Statement'!$F$24)/2</f>
        <v>195780.3</v>
      </c>
      <c r="D87" t="s">
        <v>530</v>
      </c>
    </row>
    <row r="88" spans="1:4" x14ac:dyDescent="0.25">
      <c r="A88">
        <v>5910</v>
      </c>
      <c r="B88" s="3">
        <f>('Position Statement'!F24+'[3]Position Statement'!$F$24)/2</f>
        <v>79420.755000000005</v>
      </c>
      <c r="D88" t="s">
        <v>531</v>
      </c>
    </row>
  </sheetData>
  <mergeCells count="1">
    <mergeCell ref="A1:F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6B5BC-2CE8-4C31-A7C5-4A4D4FA88D57}">
  <dimension ref="A1:J178"/>
  <sheetViews>
    <sheetView topLeftCell="A15" workbookViewId="0">
      <selection activeCell="E159" sqref="E159"/>
    </sheetView>
  </sheetViews>
  <sheetFormatPr defaultRowHeight="15" x14ac:dyDescent="0.25"/>
  <cols>
    <col min="2" max="2" width="29.140625" customWidth="1"/>
    <col min="3" max="3" width="31" customWidth="1"/>
    <col min="4" max="4" width="6.140625" bestFit="1" customWidth="1"/>
    <col min="5" max="5" width="16.28515625" bestFit="1" customWidth="1"/>
    <col min="6" max="6" width="13.85546875" bestFit="1" customWidth="1"/>
    <col min="10" max="10" width="11.140625" bestFit="1" customWidth="1"/>
  </cols>
  <sheetData>
    <row r="1" spans="1:10" x14ac:dyDescent="0.25">
      <c r="A1" s="18" t="s">
        <v>22</v>
      </c>
      <c r="B1" s="18" t="s">
        <v>23</v>
      </c>
      <c r="C1" s="18" t="s">
        <v>24</v>
      </c>
      <c r="D1" s="18" t="s">
        <v>25</v>
      </c>
      <c r="E1" s="18" t="s">
        <v>26</v>
      </c>
      <c r="F1" s="18" t="s">
        <v>66</v>
      </c>
      <c r="G1" s="18" t="s">
        <v>27</v>
      </c>
    </row>
    <row r="2" spans="1:10" ht="30" x14ac:dyDescent="0.25">
      <c r="A2" s="19">
        <v>837</v>
      </c>
      <c r="B2" s="20" t="s">
        <v>267</v>
      </c>
      <c r="C2" s="20" t="s">
        <v>266</v>
      </c>
      <c r="D2" s="20" t="s">
        <v>30</v>
      </c>
      <c r="E2" s="21">
        <v>5000</v>
      </c>
      <c r="F2" s="22">
        <v>43831</v>
      </c>
      <c r="G2" s="19" t="b">
        <v>1</v>
      </c>
      <c r="J2" t="s">
        <v>525</v>
      </c>
    </row>
    <row r="3" spans="1:10" x14ac:dyDescent="0.25">
      <c r="A3" s="19">
        <v>834</v>
      </c>
      <c r="B3" s="20" t="s">
        <v>102</v>
      </c>
      <c r="C3" s="20" t="s">
        <v>103</v>
      </c>
      <c r="D3" s="20" t="s">
        <v>104</v>
      </c>
      <c r="E3" s="21">
        <v>100</v>
      </c>
      <c r="F3" s="22">
        <v>43832</v>
      </c>
      <c r="G3" s="19" t="b">
        <v>1</v>
      </c>
      <c r="J3" t="s">
        <v>525</v>
      </c>
    </row>
    <row r="4" spans="1:10" x14ac:dyDescent="0.25">
      <c r="A4" s="19">
        <v>826</v>
      </c>
      <c r="B4" s="20" t="s">
        <v>28</v>
      </c>
      <c r="C4" s="20" t="s">
        <v>29</v>
      </c>
      <c r="D4" s="20" t="s">
        <v>30</v>
      </c>
      <c r="E4" s="21">
        <v>120</v>
      </c>
      <c r="F4" s="22">
        <v>43833</v>
      </c>
      <c r="G4" s="19" t="b">
        <v>1</v>
      </c>
      <c r="J4" t="s">
        <v>525</v>
      </c>
    </row>
    <row r="5" spans="1:10" x14ac:dyDescent="0.25">
      <c r="A5" s="19">
        <v>831</v>
      </c>
      <c r="B5" s="20" t="s">
        <v>31</v>
      </c>
      <c r="C5" s="20" t="s">
        <v>32</v>
      </c>
      <c r="D5" s="20" t="s">
        <v>30</v>
      </c>
      <c r="E5" s="21">
        <v>25</v>
      </c>
      <c r="F5" s="22">
        <v>43833</v>
      </c>
      <c r="G5" s="19" t="b">
        <v>1</v>
      </c>
      <c r="J5" t="s">
        <v>525</v>
      </c>
    </row>
    <row r="6" spans="1:10" x14ac:dyDescent="0.25">
      <c r="A6" s="19">
        <v>833</v>
      </c>
      <c r="B6" s="20" t="s">
        <v>60</v>
      </c>
      <c r="C6" s="20" t="s">
        <v>152</v>
      </c>
      <c r="D6" s="20" t="s">
        <v>83</v>
      </c>
      <c r="E6" s="21">
        <v>20</v>
      </c>
      <c r="F6" s="22">
        <v>43836</v>
      </c>
      <c r="G6" s="19" t="b">
        <v>1</v>
      </c>
      <c r="J6" t="s">
        <v>525</v>
      </c>
    </row>
    <row r="7" spans="1:10" x14ac:dyDescent="0.25">
      <c r="A7" s="19">
        <v>839</v>
      </c>
      <c r="B7" s="20" t="s">
        <v>263</v>
      </c>
      <c r="C7" s="20" t="s">
        <v>103</v>
      </c>
      <c r="D7" s="20" t="s">
        <v>30</v>
      </c>
      <c r="E7" s="21">
        <v>25</v>
      </c>
      <c r="F7" s="22">
        <v>43840</v>
      </c>
      <c r="G7" s="19" t="b">
        <v>1</v>
      </c>
      <c r="J7" t="s">
        <v>525</v>
      </c>
    </row>
    <row r="8" spans="1:10" x14ac:dyDescent="0.25">
      <c r="A8" s="19">
        <v>838</v>
      </c>
      <c r="B8" s="20" t="s">
        <v>265</v>
      </c>
      <c r="C8" s="20" t="s">
        <v>264</v>
      </c>
      <c r="D8" s="20" t="s">
        <v>30</v>
      </c>
      <c r="E8" s="21">
        <v>500</v>
      </c>
      <c r="F8" s="22">
        <v>43847</v>
      </c>
      <c r="G8" s="19" t="b">
        <v>1</v>
      </c>
      <c r="J8" t="s">
        <v>525</v>
      </c>
    </row>
    <row r="9" spans="1:10" x14ac:dyDescent="0.25">
      <c r="A9" s="19">
        <v>836</v>
      </c>
      <c r="B9" s="20" t="s">
        <v>269</v>
      </c>
      <c r="C9" s="20" t="s">
        <v>268</v>
      </c>
      <c r="D9" s="20" t="s">
        <v>30</v>
      </c>
      <c r="E9" s="21">
        <v>50</v>
      </c>
      <c r="F9" s="22">
        <v>43850</v>
      </c>
      <c r="G9" s="19" t="b">
        <v>1</v>
      </c>
      <c r="J9" t="s">
        <v>525</v>
      </c>
    </row>
    <row r="10" spans="1:10" x14ac:dyDescent="0.25">
      <c r="A10" s="19">
        <v>835</v>
      </c>
      <c r="B10" s="20" t="s">
        <v>271</v>
      </c>
      <c r="C10" s="20" t="s">
        <v>103</v>
      </c>
      <c r="D10" s="20" t="s">
        <v>270</v>
      </c>
      <c r="E10" s="21">
        <v>50</v>
      </c>
      <c r="F10" s="22">
        <v>43852</v>
      </c>
      <c r="G10" s="19" t="b">
        <v>1</v>
      </c>
      <c r="J10" t="s">
        <v>525</v>
      </c>
    </row>
    <row r="11" spans="1:10" x14ac:dyDescent="0.25">
      <c r="A11" s="19">
        <v>840</v>
      </c>
      <c r="B11" s="20" t="s">
        <v>262</v>
      </c>
      <c r="C11" s="20" t="s">
        <v>30</v>
      </c>
      <c r="D11" s="20" t="s">
        <v>30</v>
      </c>
      <c r="E11" s="21">
        <v>35</v>
      </c>
      <c r="F11" s="22">
        <v>43861</v>
      </c>
      <c r="G11" s="19" t="b">
        <v>1</v>
      </c>
      <c r="J11" t="s">
        <v>525</v>
      </c>
    </row>
    <row r="12" spans="1:10" x14ac:dyDescent="0.25">
      <c r="A12" s="19">
        <v>841</v>
      </c>
      <c r="B12" s="20" t="s">
        <v>261</v>
      </c>
      <c r="C12" s="20" t="s">
        <v>116</v>
      </c>
      <c r="D12" s="20" t="s">
        <v>30</v>
      </c>
      <c r="E12" s="21">
        <v>20</v>
      </c>
      <c r="F12" s="22">
        <v>43861</v>
      </c>
      <c r="G12" s="19" t="b">
        <v>1</v>
      </c>
      <c r="J12" t="s">
        <v>525</v>
      </c>
    </row>
    <row r="13" spans="1:10" x14ac:dyDescent="0.25">
      <c r="A13" s="19">
        <v>875</v>
      </c>
      <c r="B13" s="20" t="s">
        <v>258</v>
      </c>
      <c r="C13" s="20" t="s">
        <v>257</v>
      </c>
      <c r="D13" s="20" t="s">
        <v>30</v>
      </c>
      <c r="E13" s="21">
        <v>500</v>
      </c>
      <c r="F13" s="22">
        <v>43861</v>
      </c>
      <c r="G13" s="19" t="b">
        <v>1</v>
      </c>
      <c r="J13" t="s">
        <v>525</v>
      </c>
    </row>
    <row r="14" spans="1:10" x14ac:dyDescent="0.25">
      <c r="A14" s="19">
        <v>874</v>
      </c>
      <c r="B14" s="20" t="s">
        <v>260</v>
      </c>
      <c r="C14" s="20" t="s">
        <v>259</v>
      </c>
      <c r="D14" s="20" t="s">
        <v>30</v>
      </c>
      <c r="E14" s="21">
        <v>200</v>
      </c>
      <c r="F14" s="22">
        <v>43862</v>
      </c>
      <c r="G14" s="19" t="b">
        <v>1</v>
      </c>
      <c r="J14" t="s">
        <v>525</v>
      </c>
    </row>
    <row r="15" spans="1:10" x14ac:dyDescent="0.25">
      <c r="A15" s="19">
        <v>876</v>
      </c>
      <c r="B15" s="20" t="s">
        <v>28</v>
      </c>
      <c r="C15" s="20" t="s">
        <v>29</v>
      </c>
      <c r="D15" s="20" t="s">
        <v>30</v>
      </c>
      <c r="E15" s="21">
        <v>50</v>
      </c>
      <c r="F15" s="22">
        <v>43862</v>
      </c>
      <c r="G15" s="19" t="b">
        <v>1</v>
      </c>
      <c r="J15" t="s">
        <v>525</v>
      </c>
    </row>
    <row r="16" spans="1:10" x14ac:dyDescent="0.25">
      <c r="A16" s="19">
        <v>873</v>
      </c>
      <c r="B16" s="20" t="s">
        <v>92</v>
      </c>
      <c r="C16" s="20" t="s">
        <v>44</v>
      </c>
      <c r="D16" s="20" t="s">
        <v>30</v>
      </c>
      <c r="E16" s="21">
        <v>25</v>
      </c>
      <c r="F16" s="22">
        <v>43867</v>
      </c>
      <c r="G16" s="19" t="b">
        <v>1</v>
      </c>
      <c r="J16" t="s">
        <v>525</v>
      </c>
    </row>
    <row r="17" spans="1:10" x14ac:dyDescent="0.25">
      <c r="A17" s="19">
        <v>938</v>
      </c>
      <c r="B17" s="20" t="s">
        <v>28</v>
      </c>
      <c r="C17" s="20" t="s">
        <v>29</v>
      </c>
      <c r="D17" s="20" t="s">
        <v>30</v>
      </c>
      <c r="E17" s="21">
        <v>30</v>
      </c>
      <c r="F17" s="22">
        <v>43891</v>
      </c>
      <c r="G17" s="19" t="b">
        <v>1</v>
      </c>
      <c r="J17" t="s">
        <v>525</v>
      </c>
    </row>
    <row r="18" spans="1:10" x14ac:dyDescent="0.25">
      <c r="A18" s="19">
        <v>890</v>
      </c>
      <c r="B18" s="20" t="s">
        <v>256</v>
      </c>
      <c r="C18" s="20" t="s">
        <v>72</v>
      </c>
      <c r="D18" s="20" t="s">
        <v>30</v>
      </c>
      <c r="E18" s="21">
        <v>100</v>
      </c>
      <c r="F18" s="22">
        <v>43892</v>
      </c>
      <c r="G18" s="19" t="b">
        <v>1</v>
      </c>
      <c r="J18" t="s">
        <v>525</v>
      </c>
    </row>
    <row r="19" spans="1:10" x14ac:dyDescent="0.25">
      <c r="A19" s="19">
        <v>891</v>
      </c>
      <c r="B19" s="20" t="s">
        <v>92</v>
      </c>
      <c r="C19" s="20" t="s">
        <v>44</v>
      </c>
      <c r="D19" s="20" t="s">
        <v>30</v>
      </c>
      <c r="E19" s="21">
        <v>20</v>
      </c>
      <c r="F19" s="22">
        <v>43897</v>
      </c>
      <c r="G19" s="19" t="b">
        <v>1</v>
      </c>
      <c r="J19" t="s">
        <v>525</v>
      </c>
    </row>
    <row r="20" spans="1:10" x14ac:dyDescent="0.25">
      <c r="A20" s="19">
        <v>893</v>
      </c>
      <c r="B20" s="20" t="s">
        <v>255</v>
      </c>
      <c r="C20" s="20" t="s">
        <v>254</v>
      </c>
      <c r="D20" s="20" t="s">
        <v>30</v>
      </c>
      <c r="E20" s="21">
        <v>20</v>
      </c>
      <c r="F20" s="22">
        <v>43900</v>
      </c>
      <c r="G20" s="19" t="b">
        <v>1</v>
      </c>
      <c r="J20" t="s">
        <v>525</v>
      </c>
    </row>
    <row r="21" spans="1:10" x14ac:dyDescent="0.25">
      <c r="A21" s="19">
        <v>956</v>
      </c>
      <c r="B21" s="20" t="s">
        <v>371</v>
      </c>
      <c r="C21" s="20" t="s">
        <v>47</v>
      </c>
      <c r="D21" s="20" t="s">
        <v>30</v>
      </c>
      <c r="E21" s="21">
        <v>100</v>
      </c>
      <c r="F21" s="22">
        <v>43914</v>
      </c>
      <c r="G21" s="19" t="b">
        <v>1</v>
      </c>
      <c r="J21" t="s">
        <v>525</v>
      </c>
    </row>
    <row r="22" spans="1:10" x14ac:dyDescent="0.25">
      <c r="A22" s="19">
        <v>909</v>
      </c>
      <c r="B22" s="20" t="s">
        <v>56</v>
      </c>
      <c r="C22" s="20" t="s">
        <v>57</v>
      </c>
      <c r="D22" s="20" t="s">
        <v>30</v>
      </c>
      <c r="E22" s="21">
        <v>100</v>
      </c>
      <c r="F22" s="22">
        <v>43921</v>
      </c>
      <c r="G22" s="19" t="b">
        <v>1</v>
      </c>
      <c r="J22" t="s">
        <v>525</v>
      </c>
    </row>
    <row r="23" spans="1:10" x14ac:dyDescent="0.25">
      <c r="A23" s="19">
        <v>916</v>
      </c>
      <c r="B23" s="20" t="s">
        <v>151</v>
      </c>
      <c r="C23" s="20" t="s">
        <v>30</v>
      </c>
      <c r="D23" s="20" t="s">
        <v>30</v>
      </c>
      <c r="E23" s="21">
        <v>50000</v>
      </c>
      <c r="F23" s="22">
        <v>43936</v>
      </c>
      <c r="G23" s="19" t="b">
        <v>1</v>
      </c>
      <c r="H23" t="s">
        <v>160</v>
      </c>
    </row>
    <row r="24" spans="1:10" x14ac:dyDescent="0.25">
      <c r="A24" s="19">
        <v>917</v>
      </c>
      <c r="B24" s="20" t="s">
        <v>124</v>
      </c>
      <c r="C24" s="20" t="s">
        <v>253</v>
      </c>
      <c r="D24" s="20" t="s">
        <v>30</v>
      </c>
      <c r="E24" s="21">
        <v>50</v>
      </c>
      <c r="F24" s="22">
        <v>43945</v>
      </c>
      <c r="G24" s="19" t="b">
        <v>1</v>
      </c>
      <c r="J24" t="s">
        <v>525</v>
      </c>
    </row>
    <row r="25" spans="1:10" x14ac:dyDescent="0.25">
      <c r="A25" s="19">
        <v>995</v>
      </c>
      <c r="B25" s="20" t="s">
        <v>372</v>
      </c>
      <c r="C25" s="20" t="s">
        <v>30</v>
      </c>
      <c r="D25" s="20" t="s">
        <v>30</v>
      </c>
      <c r="E25" s="23">
        <v>55</v>
      </c>
      <c r="F25" s="22">
        <v>43971</v>
      </c>
      <c r="G25" s="19" t="b">
        <v>1</v>
      </c>
      <c r="H25" t="s">
        <v>237</v>
      </c>
      <c r="I25" t="s">
        <v>160</v>
      </c>
    </row>
    <row r="26" spans="1:10" x14ac:dyDescent="0.25">
      <c r="A26" s="19">
        <v>955</v>
      </c>
      <c r="B26" s="20" t="s">
        <v>89</v>
      </c>
      <c r="C26" s="20" t="s">
        <v>90</v>
      </c>
      <c r="D26" s="20" t="s">
        <v>91</v>
      </c>
      <c r="E26" s="23">
        <v>100</v>
      </c>
      <c r="F26" s="22">
        <v>43971</v>
      </c>
      <c r="G26" s="19" t="b">
        <v>1</v>
      </c>
      <c r="H26" t="s">
        <v>38</v>
      </c>
      <c r="J26" t="s">
        <v>525</v>
      </c>
    </row>
    <row r="27" spans="1:10" x14ac:dyDescent="0.25">
      <c r="A27" s="19">
        <v>954</v>
      </c>
      <c r="B27" s="20" t="s">
        <v>373</v>
      </c>
      <c r="C27" s="20" t="s">
        <v>158</v>
      </c>
      <c r="D27" s="20" t="s">
        <v>30</v>
      </c>
      <c r="E27" s="23">
        <v>50</v>
      </c>
      <c r="F27" s="22">
        <v>43978</v>
      </c>
      <c r="G27" s="19" t="b">
        <v>1</v>
      </c>
      <c r="H27" t="s">
        <v>510</v>
      </c>
      <c r="J27" t="s">
        <v>525</v>
      </c>
    </row>
    <row r="28" spans="1:10" x14ac:dyDescent="0.25">
      <c r="A28" s="19">
        <v>953</v>
      </c>
      <c r="B28" s="20" t="s">
        <v>374</v>
      </c>
      <c r="C28" s="20" t="s">
        <v>72</v>
      </c>
      <c r="D28" s="20" t="s">
        <v>58</v>
      </c>
      <c r="E28" s="23">
        <v>200</v>
      </c>
      <c r="F28" s="22">
        <v>43988</v>
      </c>
      <c r="G28" s="19" t="b">
        <v>1</v>
      </c>
      <c r="H28" t="s">
        <v>38</v>
      </c>
      <c r="J28" t="s">
        <v>525</v>
      </c>
    </row>
    <row r="29" spans="1:10" x14ac:dyDescent="0.25">
      <c r="A29" s="19">
        <v>971</v>
      </c>
      <c r="B29" s="20" t="s">
        <v>357</v>
      </c>
      <c r="C29" s="20" t="s">
        <v>375</v>
      </c>
      <c r="D29" s="20" t="s">
        <v>30</v>
      </c>
      <c r="E29" s="23">
        <v>2000</v>
      </c>
      <c r="F29" s="22">
        <v>44011</v>
      </c>
      <c r="G29" s="19" t="b">
        <v>1</v>
      </c>
      <c r="H29" t="s">
        <v>215</v>
      </c>
      <c r="J29" t="s">
        <v>525</v>
      </c>
    </row>
    <row r="30" spans="1:10" x14ac:dyDescent="0.25">
      <c r="A30" s="19">
        <v>970</v>
      </c>
      <c r="B30" s="20" t="s">
        <v>376</v>
      </c>
      <c r="C30" s="20" t="s">
        <v>113</v>
      </c>
      <c r="D30" s="20" t="s">
        <v>30</v>
      </c>
      <c r="E30" s="23">
        <v>100</v>
      </c>
      <c r="F30" s="22">
        <v>44022</v>
      </c>
      <c r="G30" s="19" t="b">
        <v>1</v>
      </c>
      <c r="H30" t="s">
        <v>215</v>
      </c>
      <c r="J30" t="s">
        <v>525</v>
      </c>
    </row>
    <row r="31" spans="1:10" x14ac:dyDescent="0.25">
      <c r="A31" s="19">
        <v>972</v>
      </c>
      <c r="B31" s="20" t="s">
        <v>36</v>
      </c>
      <c r="C31" s="20" t="s">
        <v>37</v>
      </c>
      <c r="D31" s="20" t="s">
        <v>30</v>
      </c>
      <c r="E31" s="23">
        <v>500</v>
      </c>
      <c r="F31" s="22">
        <v>44022</v>
      </c>
      <c r="G31" s="19" t="b">
        <v>1</v>
      </c>
      <c r="H31" t="s">
        <v>215</v>
      </c>
      <c r="J31" t="s">
        <v>525</v>
      </c>
    </row>
    <row r="32" spans="1:10" x14ac:dyDescent="0.25">
      <c r="A32" s="19">
        <v>1034</v>
      </c>
      <c r="B32" s="20" t="s">
        <v>143</v>
      </c>
      <c r="C32" s="20" t="s">
        <v>377</v>
      </c>
      <c r="D32" s="20" t="s">
        <v>30</v>
      </c>
      <c r="E32" s="23">
        <v>500</v>
      </c>
      <c r="F32" s="22">
        <v>44022</v>
      </c>
      <c r="G32" s="19" t="b">
        <v>1</v>
      </c>
      <c r="H32" t="s">
        <v>237</v>
      </c>
      <c r="J32" t="s">
        <v>525</v>
      </c>
    </row>
    <row r="33" spans="1:10" x14ac:dyDescent="0.25">
      <c r="A33" s="19">
        <v>1050</v>
      </c>
      <c r="B33" s="20" t="s">
        <v>98</v>
      </c>
      <c r="C33" s="20" t="s">
        <v>287</v>
      </c>
      <c r="D33" s="20" t="s">
        <v>30</v>
      </c>
      <c r="E33" s="23">
        <v>50</v>
      </c>
      <c r="F33" s="22">
        <v>44024</v>
      </c>
      <c r="G33" s="19" t="b">
        <v>1</v>
      </c>
      <c r="H33" t="s">
        <v>237</v>
      </c>
      <c r="J33" t="s">
        <v>525</v>
      </c>
    </row>
    <row r="34" spans="1:10" x14ac:dyDescent="0.25">
      <c r="A34" s="19">
        <v>969</v>
      </c>
      <c r="B34" s="20" t="s">
        <v>131</v>
      </c>
      <c r="C34" s="20" t="s">
        <v>119</v>
      </c>
      <c r="D34" s="20" t="s">
        <v>30</v>
      </c>
      <c r="E34" s="23">
        <v>855</v>
      </c>
      <c r="F34" s="22">
        <v>44027</v>
      </c>
      <c r="G34" s="19" t="b">
        <v>1</v>
      </c>
      <c r="H34" t="s">
        <v>215</v>
      </c>
      <c r="J34" t="s">
        <v>525</v>
      </c>
    </row>
    <row r="35" spans="1:10" x14ac:dyDescent="0.25">
      <c r="A35" s="19">
        <v>994</v>
      </c>
      <c r="B35" s="20" t="s">
        <v>95</v>
      </c>
      <c r="C35" s="20" t="s">
        <v>378</v>
      </c>
      <c r="D35" s="20" t="s">
        <v>99</v>
      </c>
      <c r="E35" s="23">
        <v>25</v>
      </c>
      <c r="F35" s="22">
        <v>44047</v>
      </c>
      <c r="G35" s="19" t="b">
        <v>1</v>
      </c>
      <c r="H35" t="s">
        <v>237</v>
      </c>
      <c r="J35" t="s">
        <v>525</v>
      </c>
    </row>
    <row r="36" spans="1:10" x14ac:dyDescent="0.25">
      <c r="A36" s="19">
        <v>996</v>
      </c>
      <c r="B36" s="20" t="s">
        <v>56</v>
      </c>
      <c r="C36" s="20" t="s">
        <v>57</v>
      </c>
      <c r="D36" s="20" t="s">
        <v>30</v>
      </c>
      <c r="E36" s="23">
        <v>100</v>
      </c>
      <c r="F36" s="22">
        <v>44047</v>
      </c>
      <c r="G36" s="19" t="b">
        <v>1</v>
      </c>
      <c r="H36" t="s">
        <v>237</v>
      </c>
      <c r="J36" t="s">
        <v>525</v>
      </c>
    </row>
    <row r="37" spans="1:10" x14ac:dyDescent="0.25">
      <c r="A37" s="19">
        <v>990</v>
      </c>
      <c r="B37" s="20" t="s">
        <v>379</v>
      </c>
      <c r="C37" s="20" t="s">
        <v>32</v>
      </c>
      <c r="D37" s="20" t="s">
        <v>47</v>
      </c>
      <c r="E37" s="23">
        <v>50</v>
      </c>
      <c r="F37" s="22">
        <v>44048</v>
      </c>
      <c r="G37" s="19" t="b">
        <v>1</v>
      </c>
      <c r="H37" t="s">
        <v>237</v>
      </c>
      <c r="J37" t="s">
        <v>525</v>
      </c>
    </row>
    <row r="38" spans="1:10" x14ac:dyDescent="0.25">
      <c r="A38" s="19">
        <v>991</v>
      </c>
      <c r="B38" s="20" t="s">
        <v>380</v>
      </c>
      <c r="C38" s="20" t="s">
        <v>113</v>
      </c>
      <c r="D38" s="20" t="s">
        <v>30</v>
      </c>
      <c r="E38" s="23">
        <v>50</v>
      </c>
      <c r="F38" s="22">
        <v>44048</v>
      </c>
      <c r="G38" s="19" t="b">
        <v>1</v>
      </c>
      <c r="H38" t="s">
        <v>237</v>
      </c>
      <c r="J38" t="s">
        <v>525</v>
      </c>
    </row>
    <row r="39" spans="1:10" x14ac:dyDescent="0.25">
      <c r="A39" s="19">
        <v>1028</v>
      </c>
      <c r="B39" s="20" t="s">
        <v>381</v>
      </c>
      <c r="C39" s="20" t="s">
        <v>119</v>
      </c>
      <c r="D39" s="20" t="s">
        <v>30</v>
      </c>
      <c r="E39" s="23">
        <v>100</v>
      </c>
      <c r="F39" s="22">
        <v>44048</v>
      </c>
      <c r="G39" s="19" t="b">
        <v>1</v>
      </c>
      <c r="H39" t="s">
        <v>237</v>
      </c>
      <c r="J39" t="s">
        <v>525</v>
      </c>
    </row>
    <row r="40" spans="1:10" x14ac:dyDescent="0.25">
      <c r="A40" s="19">
        <v>993</v>
      </c>
      <c r="B40" s="20" t="s">
        <v>382</v>
      </c>
      <c r="C40" s="20" t="s">
        <v>272</v>
      </c>
      <c r="D40" s="20" t="s">
        <v>30</v>
      </c>
      <c r="E40" s="23">
        <v>100</v>
      </c>
      <c r="F40" s="22">
        <v>44048</v>
      </c>
      <c r="G40" s="19" t="b">
        <v>1</v>
      </c>
      <c r="H40" t="s">
        <v>237</v>
      </c>
      <c r="J40" t="s">
        <v>525</v>
      </c>
    </row>
    <row r="41" spans="1:10" x14ac:dyDescent="0.25">
      <c r="A41" s="19">
        <v>997</v>
      </c>
      <c r="B41" s="20" t="s">
        <v>383</v>
      </c>
      <c r="C41" s="20" t="s">
        <v>384</v>
      </c>
      <c r="D41" s="20" t="s">
        <v>30</v>
      </c>
      <c r="E41" s="23">
        <v>25</v>
      </c>
      <c r="F41" s="22">
        <v>44049</v>
      </c>
      <c r="G41" s="19" t="b">
        <v>1</v>
      </c>
      <c r="H41" t="s">
        <v>237</v>
      </c>
      <c r="J41" t="s">
        <v>525</v>
      </c>
    </row>
    <row r="42" spans="1:10" x14ac:dyDescent="0.25">
      <c r="A42" s="19">
        <v>1005</v>
      </c>
      <c r="B42" s="20" t="s">
        <v>385</v>
      </c>
      <c r="C42" s="20" t="s">
        <v>386</v>
      </c>
      <c r="D42" s="20" t="s">
        <v>104</v>
      </c>
      <c r="E42" s="23">
        <v>25</v>
      </c>
      <c r="F42" s="22">
        <v>44049</v>
      </c>
      <c r="G42" s="19" t="b">
        <v>1</v>
      </c>
      <c r="H42" t="s">
        <v>237</v>
      </c>
      <c r="J42" t="s">
        <v>525</v>
      </c>
    </row>
    <row r="43" spans="1:10" x14ac:dyDescent="0.25">
      <c r="A43" s="19">
        <v>1006</v>
      </c>
      <c r="B43" s="20" t="s">
        <v>387</v>
      </c>
      <c r="C43" s="20" t="s">
        <v>388</v>
      </c>
      <c r="D43" s="20" t="s">
        <v>30</v>
      </c>
      <c r="E43" s="23">
        <v>100</v>
      </c>
      <c r="F43" s="22">
        <v>44049</v>
      </c>
      <c r="G43" s="19" t="b">
        <v>1</v>
      </c>
      <c r="H43" t="s">
        <v>237</v>
      </c>
      <c r="J43" t="s">
        <v>525</v>
      </c>
    </row>
    <row r="44" spans="1:10" x14ac:dyDescent="0.25">
      <c r="A44" s="19">
        <v>992</v>
      </c>
      <c r="B44" s="20" t="s">
        <v>120</v>
      </c>
      <c r="C44" s="20" t="s">
        <v>121</v>
      </c>
      <c r="D44" s="20" t="s">
        <v>30</v>
      </c>
      <c r="E44" s="23">
        <v>50</v>
      </c>
      <c r="F44" s="22">
        <v>44049</v>
      </c>
      <c r="G44" s="19" t="b">
        <v>1</v>
      </c>
      <c r="H44" t="s">
        <v>237</v>
      </c>
      <c r="J44" t="s">
        <v>525</v>
      </c>
    </row>
    <row r="45" spans="1:10" x14ac:dyDescent="0.25">
      <c r="A45" s="19">
        <v>988</v>
      </c>
      <c r="B45" s="20" t="s">
        <v>28</v>
      </c>
      <c r="C45" s="20" t="s">
        <v>29</v>
      </c>
      <c r="D45" s="20" t="s">
        <v>30</v>
      </c>
      <c r="E45" s="23">
        <v>114</v>
      </c>
      <c r="F45" s="22">
        <v>44049</v>
      </c>
      <c r="G45" s="19" t="b">
        <v>1</v>
      </c>
      <c r="H45" t="s">
        <v>237</v>
      </c>
      <c r="J45" t="s">
        <v>525</v>
      </c>
    </row>
    <row r="46" spans="1:10" x14ac:dyDescent="0.25">
      <c r="A46" s="19">
        <v>1004</v>
      </c>
      <c r="B46" s="20" t="s">
        <v>101</v>
      </c>
      <c r="C46" s="20" t="s">
        <v>389</v>
      </c>
      <c r="D46" s="20" t="s">
        <v>45</v>
      </c>
      <c r="E46" s="23">
        <v>20</v>
      </c>
      <c r="F46" s="22">
        <v>44049</v>
      </c>
      <c r="G46" s="19" t="b">
        <v>1</v>
      </c>
      <c r="H46" t="s">
        <v>237</v>
      </c>
      <c r="J46" t="s">
        <v>525</v>
      </c>
    </row>
    <row r="47" spans="1:10" x14ac:dyDescent="0.25">
      <c r="A47" s="19">
        <v>1002</v>
      </c>
      <c r="B47" s="20" t="s">
        <v>281</v>
      </c>
      <c r="C47" s="20" t="s">
        <v>40</v>
      </c>
      <c r="D47" s="20" t="s">
        <v>30</v>
      </c>
      <c r="E47" s="23">
        <v>300</v>
      </c>
      <c r="F47" s="22">
        <v>44051</v>
      </c>
      <c r="G47" s="19" t="b">
        <v>1</v>
      </c>
      <c r="H47" t="s">
        <v>237</v>
      </c>
      <c r="J47" t="s">
        <v>525</v>
      </c>
    </row>
    <row r="48" spans="1:10" x14ac:dyDescent="0.25">
      <c r="A48" s="19">
        <v>1001</v>
      </c>
      <c r="B48" s="20" t="s">
        <v>390</v>
      </c>
      <c r="C48" s="20" t="s">
        <v>391</v>
      </c>
      <c r="D48" s="20" t="s">
        <v>30</v>
      </c>
      <c r="E48" s="23">
        <v>25</v>
      </c>
      <c r="F48" s="22">
        <v>44051</v>
      </c>
      <c r="G48" s="19" t="b">
        <v>1</v>
      </c>
      <c r="H48" t="s">
        <v>237</v>
      </c>
      <c r="J48" t="s">
        <v>525</v>
      </c>
    </row>
    <row r="49" spans="1:10" x14ac:dyDescent="0.25">
      <c r="A49" s="19">
        <v>1069</v>
      </c>
      <c r="B49" s="20" t="s">
        <v>138</v>
      </c>
      <c r="C49" s="20" t="s">
        <v>358</v>
      </c>
      <c r="D49" s="20" t="s">
        <v>30</v>
      </c>
      <c r="E49" s="23">
        <v>50</v>
      </c>
      <c r="F49" s="22">
        <v>44052</v>
      </c>
      <c r="G49" s="19" t="b">
        <v>1</v>
      </c>
      <c r="H49" t="s">
        <v>238</v>
      </c>
      <c r="J49" t="s">
        <v>525</v>
      </c>
    </row>
    <row r="50" spans="1:10" x14ac:dyDescent="0.25">
      <c r="A50" s="19">
        <v>998</v>
      </c>
      <c r="B50" s="20" t="s">
        <v>392</v>
      </c>
      <c r="C50" s="20" t="s">
        <v>393</v>
      </c>
      <c r="D50" s="20" t="s">
        <v>30</v>
      </c>
      <c r="E50" s="23">
        <v>200</v>
      </c>
      <c r="F50" s="22">
        <v>44053</v>
      </c>
      <c r="G50" s="19" t="b">
        <v>1</v>
      </c>
      <c r="H50" t="s">
        <v>237</v>
      </c>
      <c r="J50" t="s">
        <v>525</v>
      </c>
    </row>
    <row r="51" spans="1:10" x14ac:dyDescent="0.25">
      <c r="A51" s="19">
        <v>1000</v>
      </c>
      <c r="B51" s="20" t="s">
        <v>394</v>
      </c>
      <c r="C51" s="20" t="s">
        <v>395</v>
      </c>
      <c r="D51" s="20" t="s">
        <v>30</v>
      </c>
      <c r="E51" s="23">
        <v>100</v>
      </c>
      <c r="F51" s="22">
        <v>44053</v>
      </c>
      <c r="G51" s="19" t="b">
        <v>1</v>
      </c>
      <c r="H51" t="s">
        <v>237</v>
      </c>
      <c r="J51" t="s">
        <v>525</v>
      </c>
    </row>
    <row r="52" spans="1:10" x14ac:dyDescent="0.25">
      <c r="A52" s="19">
        <v>1048</v>
      </c>
      <c r="B52" s="20" t="s">
        <v>396</v>
      </c>
      <c r="C52" s="20" t="s">
        <v>150</v>
      </c>
      <c r="D52" s="20" t="s">
        <v>30</v>
      </c>
      <c r="E52" s="23">
        <v>100</v>
      </c>
      <c r="F52" s="22">
        <v>44053</v>
      </c>
      <c r="G52" s="19" t="b">
        <v>1</v>
      </c>
      <c r="H52" t="s">
        <v>237</v>
      </c>
      <c r="J52" t="s">
        <v>525</v>
      </c>
    </row>
    <row r="53" spans="1:10" x14ac:dyDescent="0.25">
      <c r="A53" s="19">
        <v>1009</v>
      </c>
      <c r="B53" s="20" t="s">
        <v>397</v>
      </c>
      <c r="C53" s="20" t="s">
        <v>132</v>
      </c>
      <c r="D53" s="20" t="s">
        <v>10</v>
      </c>
      <c r="E53" s="23">
        <v>100</v>
      </c>
      <c r="F53" s="22">
        <v>44053</v>
      </c>
      <c r="G53" s="19" t="b">
        <v>1</v>
      </c>
      <c r="H53" t="s">
        <v>237</v>
      </c>
      <c r="J53" t="s">
        <v>525</v>
      </c>
    </row>
    <row r="54" spans="1:10" x14ac:dyDescent="0.25">
      <c r="A54" s="19">
        <v>1010</v>
      </c>
      <c r="B54" s="20" t="s">
        <v>398</v>
      </c>
      <c r="C54" s="20" t="s">
        <v>130</v>
      </c>
      <c r="D54" s="20" t="s">
        <v>30</v>
      </c>
      <c r="E54" s="23">
        <v>100</v>
      </c>
      <c r="F54" s="22">
        <v>44053</v>
      </c>
      <c r="G54" s="19" t="b">
        <v>1</v>
      </c>
      <c r="H54" t="s">
        <v>237</v>
      </c>
      <c r="J54" t="s">
        <v>525</v>
      </c>
    </row>
    <row r="55" spans="1:10" x14ac:dyDescent="0.25">
      <c r="A55" s="19">
        <v>1062</v>
      </c>
      <c r="B55" s="20" t="s">
        <v>28</v>
      </c>
      <c r="C55" s="20" t="s">
        <v>29</v>
      </c>
      <c r="D55" s="20" t="s">
        <v>30</v>
      </c>
      <c r="E55" s="23">
        <v>50</v>
      </c>
      <c r="F55" s="22">
        <v>44053</v>
      </c>
      <c r="G55" s="19" t="b">
        <v>1</v>
      </c>
      <c r="H55" t="s">
        <v>237</v>
      </c>
      <c r="J55" t="s">
        <v>525</v>
      </c>
    </row>
    <row r="56" spans="1:10" x14ac:dyDescent="0.25">
      <c r="A56" s="19">
        <v>999</v>
      </c>
      <c r="B56" s="20" t="s">
        <v>68</v>
      </c>
      <c r="C56" s="20" t="s">
        <v>69</v>
      </c>
      <c r="D56" s="20" t="s">
        <v>83</v>
      </c>
      <c r="E56" s="23">
        <v>300</v>
      </c>
      <c r="F56" s="22">
        <v>44054</v>
      </c>
      <c r="G56" s="19" t="b">
        <v>1</v>
      </c>
      <c r="H56" t="s">
        <v>237</v>
      </c>
      <c r="J56" t="s">
        <v>525</v>
      </c>
    </row>
    <row r="57" spans="1:10" x14ac:dyDescent="0.25">
      <c r="A57" s="19">
        <v>1046</v>
      </c>
      <c r="B57" s="20" t="s">
        <v>399</v>
      </c>
      <c r="C57" s="20" t="s">
        <v>316</v>
      </c>
      <c r="D57" s="20" t="s">
        <v>104</v>
      </c>
      <c r="E57" s="23">
        <v>100</v>
      </c>
      <c r="F57" s="22">
        <v>44055</v>
      </c>
      <c r="G57" s="19" t="b">
        <v>1</v>
      </c>
      <c r="H57" t="s">
        <v>237</v>
      </c>
      <c r="J57" t="s">
        <v>525</v>
      </c>
    </row>
    <row r="58" spans="1:10" x14ac:dyDescent="0.25">
      <c r="A58" s="19">
        <v>1031</v>
      </c>
      <c r="B58" s="20" t="s">
        <v>70</v>
      </c>
      <c r="C58" s="20" t="s">
        <v>400</v>
      </c>
      <c r="D58" s="20" t="s">
        <v>30</v>
      </c>
      <c r="E58" s="23">
        <v>25</v>
      </c>
      <c r="F58" s="22">
        <v>44055</v>
      </c>
      <c r="G58" s="19" t="b">
        <v>1</v>
      </c>
      <c r="H58" t="s">
        <v>237</v>
      </c>
      <c r="J58" t="s">
        <v>525</v>
      </c>
    </row>
    <row r="59" spans="1:10" x14ac:dyDescent="0.25">
      <c r="A59" s="19">
        <v>1012</v>
      </c>
      <c r="B59" s="20" t="s">
        <v>108</v>
      </c>
      <c r="C59" s="20" t="s">
        <v>61</v>
      </c>
      <c r="D59" s="20" t="s">
        <v>11</v>
      </c>
      <c r="E59" s="23">
        <v>100</v>
      </c>
      <c r="F59" s="22">
        <v>44055</v>
      </c>
      <c r="G59" s="19" t="b">
        <v>1</v>
      </c>
      <c r="H59" t="s">
        <v>237</v>
      </c>
      <c r="J59" t="s">
        <v>525</v>
      </c>
    </row>
    <row r="60" spans="1:10" x14ac:dyDescent="0.25">
      <c r="A60" s="19">
        <v>1011</v>
      </c>
      <c r="B60" s="20" t="s">
        <v>129</v>
      </c>
      <c r="C60" s="20" t="s">
        <v>130</v>
      </c>
      <c r="D60" s="20" t="s">
        <v>30</v>
      </c>
      <c r="E60" s="23">
        <v>100</v>
      </c>
      <c r="F60" s="22">
        <v>44055</v>
      </c>
      <c r="G60" s="19" t="b">
        <v>1</v>
      </c>
      <c r="H60" t="s">
        <v>237</v>
      </c>
      <c r="J60" t="s">
        <v>525</v>
      </c>
    </row>
    <row r="61" spans="1:10" x14ac:dyDescent="0.25">
      <c r="A61" s="19">
        <v>1033</v>
      </c>
      <c r="B61" s="20" t="s">
        <v>144</v>
      </c>
      <c r="C61" s="20" t="s">
        <v>401</v>
      </c>
      <c r="D61" s="20" t="s">
        <v>104</v>
      </c>
      <c r="E61" s="23">
        <v>200</v>
      </c>
      <c r="F61" s="22">
        <v>44056</v>
      </c>
      <c r="G61" s="19" t="b">
        <v>1</v>
      </c>
      <c r="H61" t="s">
        <v>237</v>
      </c>
      <c r="J61" t="s">
        <v>525</v>
      </c>
    </row>
    <row r="62" spans="1:10" x14ac:dyDescent="0.25">
      <c r="A62" s="19">
        <v>1007</v>
      </c>
      <c r="B62" s="20" t="s">
        <v>402</v>
      </c>
      <c r="C62" s="20" t="s">
        <v>44</v>
      </c>
      <c r="D62" s="20" t="s">
        <v>30</v>
      </c>
      <c r="E62" s="23">
        <v>1000</v>
      </c>
      <c r="F62" s="22">
        <v>44056</v>
      </c>
      <c r="G62" s="19" t="b">
        <v>1</v>
      </c>
      <c r="H62" t="s">
        <v>237</v>
      </c>
      <c r="J62" t="s">
        <v>525</v>
      </c>
    </row>
    <row r="63" spans="1:10" x14ac:dyDescent="0.25">
      <c r="A63" s="19">
        <v>1008</v>
      </c>
      <c r="B63" s="20" t="s">
        <v>276</v>
      </c>
      <c r="C63" s="20" t="s">
        <v>275</v>
      </c>
      <c r="D63" s="20" t="s">
        <v>30</v>
      </c>
      <c r="E63" s="23">
        <v>50</v>
      </c>
      <c r="F63" s="22">
        <v>44056</v>
      </c>
      <c r="G63" s="19" t="b">
        <v>1</v>
      </c>
      <c r="H63" t="s">
        <v>237</v>
      </c>
      <c r="J63" t="s">
        <v>525</v>
      </c>
    </row>
    <row r="64" spans="1:10" x14ac:dyDescent="0.25">
      <c r="A64" s="19">
        <v>989</v>
      </c>
      <c r="B64" s="20" t="s">
        <v>403</v>
      </c>
      <c r="C64" s="20" t="s">
        <v>315</v>
      </c>
      <c r="D64" s="20" t="s">
        <v>125</v>
      </c>
      <c r="E64" s="23">
        <v>100</v>
      </c>
      <c r="F64" s="22">
        <v>44058</v>
      </c>
      <c r="G64" s="19" t="b">
        <v>1</v>
      </c>
      <c r="H64" t="s">
        <v>237</v>
      </c>
      <c r="J64" t="s">
        <v>525</v>
      </c>
    </row>
    <row r="65" spans="1:10" x14ac:dyDescent="0.25">
      <c r="A65" s="19">
        <v>1037</v>
      </c>
      <c r="B65" s="20" t="s">
        <v>280</v>
      </c>
      <c r="C65" s="20" t="s">
        <v>65</v>
      </c>
      <c r="D65" s="20" t="s">
        <v>270</v>
      </c>
      <c r="E65" s="23">
        <v>25</v>
      </c>
      <c r="F65" s="22">
        <v>44059</v>
      </c>
      <c r="G65" s="19" t="b">
        <v>1</v>
      </c>
      <c r="H65" t="s">
        <v>237</v>
      </c>
      <c r="J65" t="s">
        <v>525</v>
      </c>
    </row>
    <row r="66" spans="1:10" x14ac:dyDescent="0.25">
      <c r="A66" s="19">
        <v>1051</v>
      </c>
      <c r="B66" s="20" t="s">
        <v>404</v>
      </c>
      <c r="C66" s="20" t="s">
        <v>146</v>
      </c>
      <c r="D66" s="20" t="s">
        <v>30</v>
      </c>
      <c r="E66" s="23">
        <v>100</v>
      </c>
      <c r="F66" s="22">
        <v>44060</v>
      </c>
      <c r="G66" s="19" t="b">
        <v>1</v>
      </c>
      <c r="H66" t="s">
        <v>237</v>
      </c>
      <c r="J66" t="s">
        <v>525</v>
      </c>
    </row>
    <row r="67" spans="1:10" x14ac:dyDescent="0.25">
      <c r="A67" s="19">
        <v>1047</v>
      </c>
      <c r="B67" s="20" t="s">
        <v>145</v>
      </c>
      <c r="C67" s="20" t="s">
        <v>146</v>
      </c>
      <c r="D67" s="20" t="s">
        <v>30</v>
      </c>
      <c r="E67" s="23">
        <v>50</v>
      </c>
      <c r="F67" s="22">
        <v>44060</v>
      </c>
      <c r="G67" s="19" t="b">
        <v>1</v>
      </c>
      <c r="H67" t="s">
        <v>237</v>
      </c>
      <c r="J67" t="s">
        <v>525</v>
      </c>
    </row>
    <row r="68" spans="1:10" x14ac:dyDescent="0.25">
      <c r="A68" s="19">
        <v>1030</v>
      </c>
      <c r="B68" s="20" t="s">
        <v>138</v>
      </c>
      <c r="C68" s="20" t="s">
        <v>405</v>
      </c>
      <c r="D68" s="20" t="s">
        <v>30</v>
      </c>
      <c r="E68" s="23">
        <v>50000</v>
      </c>
      <c r="F68" s="22">
        <v>44061</v>
      </c>
      <c r="G68" s="19" t="b">
        <v>1</v>
      </c>
      <c r="H68" t="s">
        <v>237</v>
      </c>
      <c r="J68" t="s">
        <v>525</v>
      </c>
    </row>
    <row r="69" spans="1:10" x14ac:dyDescent="0.25">
      <c r="A69" s="19">
        <v>1032</v>
      </c>
      <c r="B69" s="20" t="s">
        <v>335</v>
      </c>
      <c r="C69" s="20" t="s">
        <v>123</v>
      </c>
      <c r="D69" s="20" t="s">
        <v>45</v>
      </c>
      <c r="E69" s="23">
        <v>600</v>
      </c>
      <c r="F69" s="22">
        <v>44061</v>
      </c>
      <c r="G69" s="19" t="b">
        <v>1</v>
      </c>
      <c r="H69" t="s">
        <v>237</v>
      </c>
      <c r="J69" t="s">
        <v>525</v>
      </c>
    </row>
    <row r="70" spans="1:10" x14ac:dyDescent="0.25">
      <c r="A70" s="19">
        <v>1049</v>
      </c>
      <c r="B70" s="20" t="s">
        <v>289</v>
      </c>
      <c r="C70" s="20" t="s">
        <v>117</v>
      </c>
      <c r="D70" s="20" t="s">
        <v>30</v>
      </c>
      <c r="E70" s="23">
        <v>50</v>
      </c>
      <c r="F70" s="22">
        <v>44061</v>
      </c>
      <c r="G70" s="19" t="b">
        <v>1</v>
      </c>
      <c r="H70" t="s">
        <v>237</v>
      </c>
      <c r="J70" t="s">
        <v>525</v>
      </c>
    </row>
    <row r="71" spans="1:10" x14ac:dyDescent="0.25">
      <c r="A71" s="19">
        <v>1029</v>
      </c>
      <c r="B71" s="20" t="s">
        <v>283</v>
      </c>
      <c r="C71" s="20" t="s">
        <v>126</v>
      </c>
      <c r="D71" s="20" t="s">
        <v>11</v>
      </c>
      <c r="E71" s="23">
        <v>50</v>
      </c>
      <c r="F71" s="22">
        <v>44062</v>
      </c>
      <c r="G71" s="19" t="b">
        <v>1</v>
      </c>
      <c r="H71" t="s">
        <v>237</v>
      </c>
      <c r="J71" t="s">
        <v>525</v>
      </c>
    </row>
    <row r="72" spans="1:10" x14ac:dyDescent="0.25">
      <c r="A72" s="19">
        <v>1038</v>
      </c>
      <c r="B72" s="20" t="s">
        <v>277</v>
      </c>
      <c r="C72" s="20" t="s">
        <v>86</v>
      </c>
      <c r="D72" s="20" t="s">
        <v>30</v>
      </c>
      <c r="E72" s="23">
        <v>100</v>
      </c>
      <c r="F72" s="22">
        <v>44063</v>
      </c>
      <c r="G72" s="19" t="b">
        <v>1</v>
      </c>
      <c r="H72" t="s">
        <v>237</v>
      </c>
      <c r="J72" t="s">
        <v>525</v>
      </c>
    </row>
    <row r="73" spans="1:10" x14ac:dyDescent="0.25">
      <c r="A73" s="19">
        <v>1036</v>
      </c>
      <c r="B73" s="20" t="s">
        <v>406</v>
      </c>
      <c r="C73" s="20" t="s">
        <v>407</v>
      </c>
      <c r="D73" s="20" t="s">
        <v>64</v>
      </c>
      <c r="E73" s="23">
        <v>2000</v>
      </c>
      <c r="F73" s="22">
        <v>44064</v>
      </c>
      <c r="G73" s="19" t="b">
        <v>1</v>
      </c>
      <c r="H73" t="s">
        <v>237</v>
      </c>
      <c r="J73" t="s">
        <v>525</v>
      </c>
    </row>
    <row r="74" spans="1:10" x14ac:dyDescent="0.25">
      <c r="A74" s="19">
        <v>1035</v>
      </c>
      <c r="B74" s="20" t="s">
        <v>408</v>
      </c>
      <c r="C74" s="20" t="s">
        <v>99</v>
      </c>
      <c r="D74" s="20" t="s">
        <v>30</v>
      </c>
      <c r="E74" s="23">
        <v>50</v>
      </c>
      <c r="F74" s="22">
        <v>44064</v>
      </c>
      <c r="G74" s="19" t="b">
        <v>1</v>
      </c>
      <c r="H74" t="s">
        <v>237</v>
      </c>
      <c r="J74" t="s">
        <v>525</v>
      </c>
    </row>
    <row r="75" spans="1:10" x14ac:dyDescent="0.25">
      <c r="A75" s="19">
        <v>1039</v>
      </c>
      <c r="B75" s="20" t="s">
        <v>409</v>
      </c>
      <c r="C75" s="20" t="s">
        <v>132</v>
      </c>
      <c r="D75" s="20" t="s">
        <v>125</v>
      </c>
      <c r="E75" s="23">
        <v>100</v>
      </c>
      <c r="F75" s="22">
        <v>44064</v>
      </c>
      <c r="G75" s="19" t="b">
        <v>1</v>
      </c>
      <c r="H75" t="s">
        <v>237</v>
      </c>
      <c r="J75" t="s">
        <v>525</v>
      </c>
    </row>
    <row r="76" spans="1:10" x14ac:dyDescent="0.25">
      <c r="A76" s="19">
        <v>1040</v>
      </c>
      <c r="B76" s="20" t="s">
        <v>335</v>
      </c>
      <c r="C76" s="20" t="s">
        <v>119</v>
      </c>
      <c r="D76" s="20" t="s">
        <v>30</v>
      </c>
      <c r="E76" s="23">
        <v>200</v>
      </c>
      <c r="F76" s="22">
        <v>44066</v>
      </c>
      <c r="G76" s="19" t="b">
        <v>1</v>
      </c>
      <c r="H76" t="s">
        <v>237</v>
      </c>
      <c r="J76" t="s">
        <v>525</v>
      </c>
    </row>
    <row r="77" spans="1:10" x14ac:dyDescent="0.25">
      <c r="A77" s="19">
        <v>1042</v>
      </c>
      <c r="B77" s="20" t="s">
        <v>62</v>
      </c>
      <c r="C77" s="20" t="s">
        <v>63</v>
      </c>
      <c r="D77" s="20" t="s">
        <v>64</v>
      </c>
      <c r="E77" s="23">
        <v>250</v>
      </c>
      <c r="F77" s="22">
        <v>44067</v>
      </c>
      <c r="G77" s="19" t="b">
        <v>1</v>
      </c>
      <c r="H77" t="s">
        <v>237</v>
      </c>
      <c r="J77" t="s">
        <v>525</v>
      </c>
    </row>
    <row r="78" spans="1:10" x14ac:dyDescent="0.25">
      <c r="A78" s="19">
        <v>1041</v>
      </c>
      <c r="B78" s="20" t="s">
        <v>410</v>
      </c>
      <c r="C78" s="20" t="s">
        <v>411</v>
      </c>
      <c r="D78" s="20" t="s">
        <v>30</v>
      </c>
      <c r="E78" s="23">
        <v>500</v>
      </c>
      <c r="F78" s="22">
        <v>44069</v>
      </c>
      <c r="G78" s="19" t="b">
        <v>1</v>
      </c>
      <c r="H78" t="s">
        <v>237</v>
      </c>
      <c r="J78" t="s">
        <v>525</v>
      </c>
    </row>
    <row r="79" spans="1:10" x14ac:dyDescent="0.25">
      <c r="A79" s="19">
        <v>1043</v>
      </c>
      <c r="B79" s="20" t="s">
        <v>412</v>
      </c>
      <c r="C79" s="20" t="s">
        <v>413</v>
      </c>
      <c r="D79" s="20" t="s">
        <v>30</v>
      </c>
      <c r="E79" s="23">
        <v>200</v>
      </c>
      <c r="F79" s="22">
        <v>44069</v>
      </c>
      <c r="G79" s="19" t="b">
        <v>1</v>
      </c>
      <c r="H79" t="s">
        <v>237</v>
      </c>
      <c r="J79" t="s">
        <v>525</v>
      </c>
    </row>
    <row r="80" spans="1:10" x14ac:dyDescent="0.25">
      <c r="A80" s="19">
        <v>1052</v>
      </c>
      <c r="B80" s="20" t="s">
        <v>414</v>
      </c>
      <c r="C80" s="20" t="s">
        <v>415</v>
      </c>
      <c r="D80" s="20" t="s">
        <v>30</v>
      </c>
      <c r="E80" s="23">
        <v>100</v>
      </c>
      <c r="F80" s="22">
        <v>44069</v>
      </c>
      <c r="G80" s="19" t="b">
        <v>1</v>
      </c>
      <c r="H80" t="s">
        <v>237</v>
      </c>
      <c r="J80" t="s">
        <v>525</v>
      </c>
    </row>
    <row r="81" spans="1:10" x14ac:dyDescent="0.25">
      <c r="A81" s="19">
        <v>1045</v>
      </c>
      <c r="B81" s="20" t="s">
        <v>416</v>
      </c>
      <c r="C81" s="20" t="s">
        <v>134</v>
      </c>
      <c r="D81" s="20" t="s">
        <v>94</v>
      </c>
      <c r="E81" s="23">
        <v>50</v>
      </c>
      <c r="F81" s="22">
        <v>44071</v>
      </c>
      <c r="G81" s="19" t="b">
        <v>1</v>
      </c>
      <c r="H81" t="s">
        <v>237</v>
      </c>
      <c r="J81" t="s">
        <v>525</v>
      </c>
    </row>
    <row r="82" spans="1:10" x14ac:dyDescent="0.25">
      <c r="A82" s="19">
        <v>1044</v>
      </c>
      <c r="B82" s="20" t="s">
        <v>417</v>
      </c>
      <c r="C82" s="20" t="s">
        <v>418</v>
      </c>
      <c r="D82" s="20" t="s">
        <v>30</v>
      </c>
      <c r="E82" s="23">
        <v>2000</v>
      </c>
      <c r="F82" s="22">
        <v>44071</v>
      </c>
      <c r="G82" s="19" t="b">
        <v>1</v>
      </c>
      <c r="H82" t="s">
        <v>237</v>
      </c>
      <c r="J82" t="s">
        <v>525</v>
      </c>
    </row>
    <row r="83" spans="1:10" x14ac:dyDescent="0.25">
      <c r="A83" s="19">
        <v>1068</v>
      </c>
      <c r="B83" s="20" t="s">
        <v>28</v>
      </c>
      <c r="C83" s="20" t="s">
        <v>29</v>
      </c>
      <c r="D83" s="20" t="s">
        <v>30</v>
      </c>
      <c r="E83" s="23">
        <v>110</v>
      </c>
      <c r="F83" s="22">
        <v>44075</v>
      </c>
      <c r="G83" s="19" t="b">
        <v>1</v>
      </c>
      <c r="H83" t="s">
        <v>238</v>
      </c>
      <c r="J83" t="s">
        <v>525</v>
      </c>
    </row>
    <row r="84" spans="1:10" x14ac:dyDescent="0.25">
      <c r="A84" s="19">
        <v>1072</v>
      </c>
      <c r="B84" s="20" t="s">
        <v>105</v>
      </c>
      <c r="C84" s="20" t="s">
        <v>106</v>
      </c>
      <c r="D84" s="20" t="s">
        <v>47</v>
      </c>
      <c r="E84" s="23">
        <v>200</v>
      </c>
      <c r="F84" s="22">
        <v>44075</v>
      </c>
      <c r="G84" s="19" t="b">
        <v>1</v>
      </c>
      <c r="H84" t="s">
        <v>238</v>
      </c>
      <c r="J84" t="s">
        <v>525</v>
      </c>
    </row>
    <row r="85" spans="1:10" x14ac:dyDescent="0.25">
      <c r="A85" s="19">
        <v>1064</v>
      </c>
      <c r="B85" s="20" t="s">
        <v>92</v>
      </c>
      <c r="C85" s="20" t="s">
        <v>44</v>
      </c>
      <c r="D85" s="20" t="s">
        <v>30</v>
      </c>
      <c r="E85" s="23">
        <v>25</v>
      </c>
      <c r="F85" s="22">
        <v>44076</v>
      </c>
      <c r="G85" s="19" t="b">
        <v>1</v>
      </c>
      <c r="H85" t="s">
        <v>238</v>
      </c>
      <c r="J85" t="s">
        <v>525</v>
      </c>
    </row>
    <row r="86" spans="1:10" x14ac:dyDescent="0.25">
      <c r="A86" s="19">
        <v>1098</v>
      </c>
      <c r="B86" s="20" t="s">
        <v>122</v>
      </c>
      <c r="C86" s="20" t="s">
        <v>419</v>
      </c>
      <c r="D86" s="20" t="s">
        <v>30</v>
      </c>
      <c r="E86" s="23">
        <v>100</v>
      </c>
      <c r="F86" s="22">
        <v>44077</v>
      </c>
      <c r="G86" s="19" t="b">
        <v>1</v>
      </c>
      <c r="H86" t="s">
        <v>238</v>
      </c>
      <c r="J86" t="s">
        <v>525</v>
      </c>
    </row>
    <row r="87" spans="1:10" x14ac:dyDescent="0.25">
      <c r="A87" s="19">
        <v>1065</v>
      </c>
      <c r="B87" s="20" t="s">
        <v>335</v>
      </c>
      <c r="C87" s="20" t="s">
        <v>119</v>
      </c>
      <c r="D87" s="20" t="s">
        <v>30</v>
      </c>
      <c r="E87" s="23">
        <v>300</v>
      </c>
      <c r="F87" s="22">
        <v>44078</v>
      </c>
      <c r="G87" s="19" t="b">
        <v>1</v>
      </c>
      <c r="H87" t="s">
        <v>238</v>
      </c>
      <c r="J87" t="s">
        <v>525</v>
      </c>
    </row>
    <row r="88" spans="1:10" x14ac:dyDescent="0.25">
      <c r="A88" s="19">
        <v>1074</v>
      </c>
      <c r="B88" s="20" t="s">
        <v>282</v>
      </c>
      <c r="C88" s="20" t="s">
        <v>40</v>
      </c>
      <c r="D88" s="20" t="s">
        <v>30</v>
      </c>
      <c r="E88" s="23">
        <v>50</v>
      </c>
      <c r="F88" s="22">
        <v>44079</v>
      </c>
      <c r="G88" s="19" t="b">
        <v>1</v>
      </c>
      <c r="H88" t="s">
        <v>238</v>
      </c>
      <c r="J88" t="s">
        <v>525</v>
      </c>
    </row>
    <row r="89" spans="1:10" x14ac:dyDescent="0.25">
      <c r="A89" s="19">
        <v>1066</v>
      </c>
      <c r="B89" s="20" t="s">
        <v>420</v>
      </c>
      <c r="C89" s="20" t="s">
        <v>96</v>
      </c>
      <c r="D89" s="20" t="s">
        <v>30</v>
      </c>
      <c r="E89" s="23">
        <v>75</v>
      </c>
      <c r="F89" s="22">
        <v>44080</v>
      </c>
      <c r="G89" s="19" t="b">
        <v>1</v>
      </c>
      <c r="H89" t="s">
        <v>238</v>
      </c>
      <c r="J89" t="s">
        <v>525</v>
      </c>
    </row>
    <row r="90" spans="1:10" x14ac:dyDescent="0.25">
      <c r="A90" s="19">
        <v>1067</v>
      </c>
      <c r="B90" s="20" t="s">
        <v>291</v>
      </c>
      <c r="C90" s="20" t="s">
        <v>421</v>
      </c>
      <c r="D90" s="20" t="s">
        <v>30</v>
      </c>
      <c r="E90" s="23">
        <v>2000</v>
      </c>
      <c r="F90" s="22">
        <v>44081</v>
      </c>
      <c r="G90" s="19" t="b">
        <v>1</v>
      </c>
      <c r="H90" t="s">
        <v>238</v>
      </c>
      <c r="J90" t="s">
        <v>525</v>
      </c>
    </row>
    <row r="91" spans="1:10" x14ac:dyDescent="0.25">
      <c r="A91" s="19">
        <v>1070</v>
      </c>
      <c r="B91" s="20" t="s">
        <v>157</v>
      </c>
      <c r="C91" s="20" t="s">
        <v>107</v>
      </c>
      <c r="D91" s="20" t="s">
        <v>30</v>
      </c>
      <c r="E91" s="23">
        <v>980</v>
      </c>
      <c r="F91" s="22">
        <v>44082</v>
      </c>
      <c r="G91" s="19" t="b">
        <v>1</v>
      </c>
      <c r="H91" t="s">
        <v>238</v>
      </c>
      <c r="J91" t="s">
        <v>525</v>
      </c>
    </row>
    <row r="92" spans="1:10" x14ac:dyDescent="0.25">
      <c r="A92" s="19">
        <v>1071</v>
      </c>
      <c r="B92" s="20" t="s">
        <v>53</v>
      </c>
      <c r="C92" s="20" t="s">
        <v>51</v>
      </c>
      <c r="D92" s="20" t="s">
        <v>30</v>
      </c>
      <c r="E92" s="23">
        <v>750</v>
      </c>
      <c r="F92" s="22">
        <v>44082</v>
      </c>
      <c r="G92" s="19" t="b">
        <v>1</v>
      </c>
      <c r="H92" t="s">
        <v>238</v>
      </c>
      <c r="J92" t="s">
        <v>525</v>
      </c>
    </row>
    <row r="93" spans="1:10" x14ac:dyDescent="0.25">
      <c r="A93" s="19">
        <v>1075</v>
      </c>
      <c r="B93" s="20" t="s">
        <v>422</v>
      </c>
      <c r="C93" s="20" t="s">
        <v>51</v>
      </c>
      <c r="D93" s="20" t="s">
        <v>30</v>
      </c>
      <c r="E93" s="23">
        <v>300</v>
      </c>
      <c r="F93" s="22">
        <v>44083</v>
      </c>
      <c r="G93" s="19" t="b">
        <v>1</v>
      </c>
      <c r="H93" t="s">
        <v>238</v>
      </c>
      <c r="J93" t="s">
        <v>525</v>
      </c>
    </row>
    <row r="94" spans="1:10" x14ac:dyDescent="0.25">
      <c r="A94" s="19">
        <v>1079</v>
      </c>
      <c r="B94" s="20" t="s">
        <v>148</v>
      </c>
      <c r="C94" s="20" t="s">
        <v>423</v>
      </c>
      <c r="D94" s="20" t="s">
        <v>30</v>
      </c>
      <c r="E94" s="23">
        <v>100</v>
      </c>
      <c r="F94" s="22">
        <v>44084</v>
      </c>
      <c r="G94" s="19" t="b">
        <v>1</v>
      </c>
      <c r="H94" t="s">
        <v>238</v>
      </c>
      <c r="J94" t="s">
        <v>525</v>
      </c>
    </row>
    <row r="95" spans="1:10" x14ac:dyDescent="0.25">
      <c r="A95" s="19">
        <v>1076</v>
      </c>
      <c r="B95" s="20" t="s">
        <v>95</v>
      </c>
      <c r="C95" s="20" t="s">
        <v>61</v>
      </c>
      <c r="D95" s="20" t="s">
        <v>30</v>
      </c>
      <c r="E95" s="23">
        <v>50</v>
      </c>
      <c r="F95" s="22">
        <v>44084</v>
      </c>
      <c r="G95" s="19" t="b">
        <v>1</v>
      </c>
      <c r="H95" t="s">
        <v>238</v>
      </c>
      <c r="J95" t="s">
        <v>525</v>
      </c>
    </row>
    <row r="96" spans="1:10" x14ac:dyDescent="0.25">
      <c r="A96" s="19">
        <v>1073</v>
      </c>
      <c r="B96" s="20" t="s">
        <v>280</v>
      </c>
      <c r="C96" s="20" t="s">
        <v>65</v>
      </c>
      <c r="D96" s="20" t="s">
        <v>270</v>
      </c>
      <c r="E96" s="23">
        <v>500</v>
      </c>
      <c r="F96" s="22">
        <v>44086</v>
      </c>
      <c r="G96" s="19" t="b">
        <v>1</v>
      </c>
      <c r="H96" t="s">
        <v>238</v>
      </c>
      <c r="J96" t="s">
        <v>525</v>
      </c>
    </row>
    <row r="97" spans="1:10" x14ac:dyDescent="0.25">
      <c r="A97" s="19">
        <v>1102</v>
      </c>
      <c r="B97" s="20" t="s">
        <v>424</v>
      </c>
      <c r="C97" s="20" t="s">
        <v>425</v>
      </c>
      <c r="D97" s="20" t="s">
        <v>30</v>
      </c>
      <c r="E97" s="23">
        <v>50</v>
      </c>
      <c r="F97" s="22">
        <v>44086</v>
      </c>
      <c r="G97" s="19" t="b">
        <v>1</v>
      </c>
      <c r="H97" t="s">
        <v>238</v>
      </c>
      <c r="J97" t="s">
        <v>525</v>
      </c>
    </row>
    <row r="98" spans="1:10" x14ac:dyDescent="0.25">
      <c r="A98" s="19">
        <v>1120</v>
      </c>
      <c r="B98" s="20" t="s">
        <v>426</v>
      </c>
      <c r="C98" s="20" t="s">
        <v>74</v>
      </c>
      <c r="D98" s="20" t="s">
        <v>30</v>
      </c>
      <c r="E98" s="23">
        <v>20</v>
      </c>
      <c r="F98" s="22">
        <v>44088</v>
      </c>
      <c r="G98" s="19" t="b">
        <v>1</v>
      </c>
      <c r="H98" t="s">
        <v>239</v>
      </c>
      <c r="J98" t="s">
        <v>525</v>
      </c>
    </row>
    <row r="99" spans="1:10" x14ac:dyDescent="0.25">
      <c r="A99" s="19">
        <v>1081</v>
      </c>
      <c r="B99" s="20" t="s">
        <v>427</v>
      </c>
      <c r="C99" s="20" t="s">
        <v>35</v>
      </c>
      <c r="D99" s="20" t="s">
        <v>30</v>
      </c>
      <c r="E99" s="23">
        <v>100</v>
      </c>
      <c r="F99" s="22">
        <v>44089</v>
      </c>
      <c r="G99" s="19" t="b">
        <v>1</v>
      </c>
      <c r="H99" t="s">
        <v>238</v>
      </c>
      <c r="J99" t="s">
        <v>525</v>
      </c>
    </row>
    <row r="100" spans="1:10" x14ac:dyDescent="0.25">
      <c r="A100" s="19">
        <v>1078</v>
      </c>
      <c r="B100" s="20" t="s">
        <v>428</v>
      </c>
      <c r="C100" s="20" t="s">
        <v>132</v>
      </c>
      <c r="D100" s="20" t="s">
        <v>10</v>
      </c>
      <c r="E100" s="23">
        <v>2000</v>
      </c>
      <c r="F100" s="22">
        <v>44090</v>
      </c>
      <c r="G100" s="19" t="b">
        <v>1</v>
      </c>
      <c r="H100" t="s">
        <v>238</v>
      </c>
      <c r="J100" t="s">
        <v>525</v>
      </c>
    </row>
    <row r="101" spans="1:10" x14ac:dyDescent="0.25">
      <c r="A101" s="19">
        <v>1121</v>
      </c>
      <c r="B101" s="20" t="s">
        <v>429</v>
      </c>
      <c r="C101" s="20" t="s">
        <v>57</v>
      </c>
      <c r="D101" s="20" t="s">
        <v>11</v>
      </c>
      <c r="E101" s="23">
        <v>25</v>
      </c>
      <c r="F101" s="22">
        <v>44090</v>
      </c>
      <c r="G101" s="19" t="b">
        <v>1</v>
      </c>
      <c r="H101" t="s">
        <v>239</v>
      </c>
      <c r="J101" t="s">
        <v>525</v>
      </c>
    </row>
    <row r="102" spans="1:10" x14ac:dyDescent="0.25">
      <c r="A102" s="19">
        <v>1099</v>
      </c>
      <c r="B102" s="20" t="s">
        <v>430</v>
      </c>
      <c r="C102" s="20" t="s">
        <v>431</v>
      </c>
      <c r="D102" s="20" t="s">
        <v>30</v>
      </c>
      <c r="E102" s="23">
        <v>50</v>
      </c>
      <c r="F102" s="22">
        <v>44091</v>
      </c>
      <c r="G102" s="19" t="b">
        <v>1</v>
      </c>
      <c r="H102" t="s">
        <v>238</v>
      </c>
      <c r="J102" t="s">
        <v>525</v>
      </c>
    </row>
    <row r="103" spans="1:10" x14ac:dyDescent="0.25">
      <c r="A103" s="19">
        <v>1119</v>
      </c>
      <c r="B103" s="20" t="s">
        <v>432</v>
      </c>
      <c r="C103" s="20" t="s">
        <v>285</v>
      </c>
      <c r="D103" s="20" t="s">
        <v>30</v>
      </c>
      <c r="E103" s="23">
        <v>50</v>
      </c>
      <c r="F103" s="22">
        <v>44091</v>
      </c>
      <c r="G103" s="19" t="b">
        <v>1</v>
      </c>
      <c r="H103" t="s">
        <v>239</v>
      </c>
      <c r="J103" t="s">
        <v>525</v>
      </c>
    </row>
    <row r="104" spans="1:10" x14ac:dyDescent="0.25">
      <c r="A104" s="19">
        <v>1122</v>
      </c>
      <c r="B104" s="20" t="s">
        <v>433</v>
      </c>
      <c r="C104" s="20" t="s">
        <v>288</v>
      </c>
      <c r="D104" s="20" t="s">
        <v>30</v>
      </c>
      <c r="E104" s="23">
        <v>20</v>
      </c>
      <c r="F104" s="22">
        <v>44092</v>
      </c>
      <c r="G104" s="19" t="b">
        <v>1</v>
      </c>
      <c r="H104" t="s">
        <v>239</v>
      </c>
      <c r="J104" t="s">
        <v>525</v>
      </c>
    </row>
    <row r="105" spans="1:10" x14ac:dyDescent="0.25">
      <c r="A105" s="19">
        <v>1083</v>
      </c>
      <c r="B105" s="20" t="s">
        <v>434</v>
      </c>
      <c r="C105" s="20" t="s">
        <v>435</v>
      </c>
      <c r="D105" s="20" t="s">
        <v>30</v>
      </c>
      <c r="E105" s="23">
        <v>200</v>
      </c>
      <c r="F105" s="22">
        <v>44092</v>
      </c>
      <c r="G105" s="19" t="b">
        <v>1</v>
      </c>
      <c r="H105" t="s">
        <v>238</v>
      </c>
      <c r="J105" t="s">
        <v>525</v>
      </c>
    </row>
    <row r="106" spans="1:10" x14ac:dyDescent="0.25">
      <c r="A106" s="19">
        <v>1082</v>
      </c>
      <c r="B106" s="20" t="s">
        <v>436</v>
      </c>
      <c r="C106" s="20" t="s">
        <v>437</v>
      </c>
      <c r="D106" s="20" t="s">
        <v>30</v>
      </c>
      <c r="E106" s="23">
        <v>2000</v>
      </c>
      <c r="F106" s="22">
        <v>44092</v>
      </c>
      <c r="G106" s="19" t="b">
        <v>1</v>
      </c>
      <c r="H106" t="s">
        <v>238</v>
      </c>
      <c r="J106" t="s">
        <v>525</v>
      </c>
    </row>
    <row r="107" spans="1:10" x14ac:dyDescent="0.25">
      <c r="A107" s="19">
        <v>1080</v>
      </c>
      <c r="B107" s="20" t="s">
        <v>438</v>
      </c>
      <c r="C107" s="20" t="s">
        <v>126</v>
      </c>
      <c r="D107" s="20" t="s">
        <v>125</v>
      </c>
      <c r="E107" s="23">
        <v>350</v>
      </c>
      <c r="F107" s="22">
        <v>44092</v>
      </c>
      <c r="G107" s="19" t="b">
        <v>1</v>
      </c>
      <c r="H107" t="s">
        <v>238</v>
      </c>
      <c r="J107" t="s">
        <v>525</v>
      </c>
    </row>
    <row r="108" spans="1:10" x14ac:dyDescent="0.25">
      <c r="A108" s="19">
        <v>1106</v>
      </c>
      <c r="B108" s="20" t="s">
        <v>439</v>
      </c>
      <c r="C108" s="20" t="s">
        <v>440</v>
      </c>
      <c r="D108" s="20" t="s">
        <v>30</v>
      </c>
      <c r="E108" s="23">
        <v>100</v>
      </c>
      <c r="F108" s="22">
        <v>44095</v>
      </c>
      <c r="G108" s="19" t="b">
        <v>1</v>
      </c>
      <c r="H108" t="s">
        <v>238</v>
      </c>
      <c r="J108" t="s">
        <v>525</v>
      </c>
    </row>
    <row r="109" spans="1:10" x14ac:dyDescent="0.25">
      <c r="A109" s="19">
        <v>1124</v>
      </c>
      <c r="B109" s="20" t="s">
        <v>279</v>
      </c>
      <c r="C109" s="20" t="s">
        <v>155</v>
      </c>
      <c r="D109" s="20" t="s">
        <v>11</v>
      </c>
      <c r="E109" s="23">
        <v>25</v>
      </c>
      <c r="F109" s="22">
        <v>44096</v>
      </c>
      <c r="G109" s="19" t="b">
        <v>1</v>
      </c>
      <c r="H109" t="s">
        <v>239</v>
      </c>
      <c r="J109" t="s">
        <v>525</v>
      </c>
    </row>
    <row r="110" spans="1:10" x14ac:dyDescent="0.25">
      <c r="A110" s="19">
        <v>1101</v>
      </c>
      <c r="B110" s="20" t="s">
        <v>441</v>
      </c>
      <c r="C110" s="20" t="s">
        <v>442</v>
      </c>
      <c r="D110" s="20" t="s">
        <v>30</v>
      </c>
      <c r="E110" s="23">
        <v>50</v>
      </c>
      <c r="F110" s="22">
        <v>44096</v>
      </c>
      <c r="G110" s="19" t="b">
        <v>1</v>
      </c>
      <c r="H110" t="s">
        <v>238</v>
      </c>
      <c r="J110" t="s">
        <v>525</v>
      </c>
    </row>
    <row r="111" spans="1:10" x14ac:dyDescent="0.25">
      <c r="A111" s="19">
        <v>1100</v>
      </c>
      <c r="B111" s="20" t="s">
        <v>322</v>
      </c>
      <c r="C111" s="20" t="s">
        <v>123</v>
      </c>
      <c r="D111" s="20" t="s">
        <v>30</v>
      </c>
      <c r="E111" s="23">
        <v>500</v>
      </c>
      <c r="F111" s="22">
        <v>44097</v>
      </c>
      <c r="G111" s="19" t="b">
        <v>1</v>
      </c>
      <c r="H111" t="s">
        <v>238</v>
      </c>
      <c r="J111" t="s">
        <v>525</v>
      </c>
    </row>
    <row r="112" spans="1:10" x14ac:dyDescent="0.25">
      <c r="A112" s="19">
        <v>1132</v>
      </c>
      <c r="B112" s="20" t="s">
        <v>70</v>
      </c>
      <c r="C112" s="20" t="s">
        <v>443</v>
      </c>
      <c r="D112" s="20" t="s">
        <v>30</v>
      </c>
      <c r="E112" s="23">
        <v>25</v>
      </c>
      <c r="F112" s="22">
        <v>44099</v>
      </c>
      <c r="G112" s="19" t="b">
        <v>1</v>
      </c>
      <c r="H112" t="s">
        <v>239</v>
      </c>
      <c r="J112" t="s">
        <v>525</v>
      </c>
    </row>
    <row r="113" spans="1:10" x14ac:dyDescent="0.25">
      <c r="A113" s="19">
        <v>1105</v>
      </c>
      <c r="B113" s="20" t="s">
        <v>444</v>
      </c>
      <c r="C113" s="20" t="s">
        <v>445</v>
      </c>
      <c r="D113" s="20" t="s">
        <v>30</v>
      </c>
      <c r="E113" s="21">
        <v>50</v>
      </c>
      <c r="F113" s="22">
        <v>44099</v>
      </c>
      <c r="G113" s="19" t="b">
        <v>1</v>
      </c>
      <c r="H113" t="s">
        <v>238</v>
      </c>
      <c r="I113" t="s">
        <v>225</v>
      </c>
      <c r="J113" t="s">
        <v>525</v>
      </c>
    </row>
    <row r="114" spans="1:10" x14ac:dyDescent="0.25">
      <c r="A114" s="19">
        <v>1131</v>
      </c>
      <c r="B114" s="20" t="s">
        <v>446</v>
      </c>
      <c r="C114" s="20" t="s">
        <v>447</v>
      </c>
      <c r="D114" s="20" t="s">
        <v>30</v>
      </c>
      <c r="E114" s="23">
        <v>20</v>
      </c>
      <c r="F114" s="22">
        <v>44099</v>
      </c>
      <c r="G114" s="19" t="b">
        <v>1</v>
      </c>
      <c r="H114" t="s">
        <v>239</v>
      </c>
      <c r="J114" t="s">
        <v>525</v>
      </c>
    </row>
    <row r="115" spans="1:10" x14ac:dyDescent="0.25">
      <c r="A115" s="19">
        <v>1134</v>
      </c>
      <c r="B115" s="20" t="s">
        <v>448</v>
      </c>
      <c r="C115" s="20" t="s">
        <v>40</v>
      </c>
      <c r="D115" s="20" t="s">
        <v>139</v>
      </c>
      <c r="E115" s="23">
        <v>50</v>
      </c>
      <c r="F115" s="22">
        <v>44099</v>
      </c>
      <c r="G115" s="19" t="b">
        <v>1</v>
      </c>
      <c r="H115" t="s">
        <v>239</v>
      </c>
      <c r="J115" t="s">
        <v>525</v>
      </c>
    </row>
    <row r="116" spans="1:10" x14ac:dyDescent="0.25">
      <c r="A116" s="19">
        <v>1146</v>
      </c>
      <c r="B116" s="20" t="s">
        <v>449</v>
      </c>
      <c r="C116" s="20" t="s">
        <v>450</v>
      </c>
      <c r="D116" s="20" t="s">
        <v>30</v>
      </c>
      <c r="E116" s="23">
        <v>25</v>
      </c>
      <c r="F116" s="22">
        <v>44099</v>
      </c>
      <c r="G116" s="19" t="b">
        <v>1</v>
      </c>
      <c r="H116" t="s">
        <v>239</v>
      </c>
      <c r="J116" t="s">
        <v>525</v>
      </c>
    </row>
    <row r="117" spans="1:10" x14ac:dyDescent="0.25">
      <c r="A117" s="19">
        <v>1130</v>
      </c>
      <c r="B117" s="20" t="s">
        <v>70</v>
      </c>
      <c r="C117" s="20" t="s">
        <v>451</v>
      </c>
      <c r="D117" s="20" t="s">
        <v>452</v>
      </c>
      <c r="E117" s="23">
        <v>50</v>
      </c>
      <c r="F117" s="22">
        <v>44099</v>
      </c>
      <c r="G117" s="19" t="b">
        <v>1</v>
      </c>
      <c r="H117" t="s">
        <v>239</v>
      </c>
      <c r="J117" t="s">
        <v>525</v>
      </c>
    </row>
    <row r="118" spans="1:10" x14ac:dyDescent="0.25">
      <c r="A118" s="19">
        <v>1133</v>
      </c>
      <c r="B118" s="20" t="s">
        <v>453</v>
      </c>
      <c r="C118" s="20" t="s">
        <v>454</v>
      </c>
      <c r="D118" s="20" t="s">
        <v>30</v>
      </c>
      <c r="E118" s="23">
        <v>20</v>
      </c>
      <c r="F118" s="22">
        <v>44100</v>
      </c>
      <c r="G118" s="19" t="b">
        <v>1</v>
      </c>
      <c r="H118" t="s">
        <v>239</v>
      </c>
      <c r="J118" t="s">
        <v>525</v>
      </c>
    </row>
    <row r="119" spans="1:10" x14ac:dyDescent="0.25">
      <c r="A119" s="19">
        <v>1139</v>
      </c>
      <c r="B119" s="20" t="s">
        <v>455</v>
      </c>
      <c r="C119" s="20" t="s">
        <v>456</v>
      </c>
      <c r="D119" s="20" t="s">
        <v>30</v>
      </c>
      <c r="E119" s="23">
        <v>250</v>
      </c>
      <c r="F119" s="22">
        <v>44100</v>
      </c>
      <c r="G119" s="19" t="b">
        <v>1</v>
      </c>
      <c r="H119" t="s">
        <v>239</v>
      </c>
      <c r="J119" t="s">
        <v>525</v>
      </c>
    </row>
    <row r="120" spans="1:10" x14ac:dyDescent="0.25">
      <c r="A120" s="19">
        <v>1144</v>
      </c>
      <c r="B120" s="20" t="s">
        <v>457</v>
      </c>
      <c r="C120" s="20" t="s">
        <v>127</v>
      </c>
      <c r="D120" s="20" t="s">
        <v>30</v>
      </c>
      <c r="E120" s="23">
        <v>100</v>
      </c>
      <c r="F120" s="22">
        <v>44102</v>
      </c>
      <c r="G120" s="19" t="b">
        <v>1</v>
      </c>
      <c r="H120" t="s">
        <v>239</v>
      </c>
      <c r="J120" t="s">
        <v>525</v>
      </c>
    </row>
    <row r="121" spans="1:10" x14ac:dyDescent="0.25">
      <c r="A121" s="19">
        <v>1136</v>
      </c>
      <c r="B121" s="20" t="s">
        <v>458</v>
      </c>
      <c r="C121" s="20" t="s">
        <v>46</v>
      </c>
      <c r="D121" s="20" t="s">
        <v>30</v>
      </c>
      <c r="E121" s="23">
        <v>20</v>
      </c>
      <c r="F121" s="22">
        <v>44102</v>
      </c>
      <c r="G121" s="19" t="b">
        <v>1</v>
      </c>
      <c r="H121" t="s">
        <v>239</v>
      </c>
      <c r="J121" t="s">
        <v>525</v>
      </c>
    </row>
    <row r="122" spans="1:10" x14ac:dyDescent="0.25">
      <c r="A122" s="19">
        <v>1135</v>
      </c>
      <c r="B122" s="20" t="s">
        <v>459</v>
      </c>
      <c r="C122" s="20" t="s">
        <v>52</v>
      </c>
      <c r="D122" s="20" t="s">
        <v>139</v>
      </c>
      <c r="E122" s="23">
        <v>200</v>
      </c>
      <c r="F122" s="22">
        <v>44102</v>
      </c>
      <c r="G122" s="19" t="b">
        <v>1</v>
      </c>
      <c r="H122" t="s">
        <v>239</v>
      </c>
      <c r="J122" t="s">
        <v>525</v>
      </c>
    </row>
    <row r="123" spans="1:10" x14ac:dyDescent="0.25">
      <c r="A123" s="19">
        <v>1149</v>
      </c>
      <c r="B123" s="20" t="s">
        <v>286</v>
      </c>
      <c r="C123" s="20" t="s">
        <v>323</v>
      </c>
      <c r="D123" s="20" t="s">
        <v>30</v>
      </c>
      <c r="E123" s="23">
        <v>20</v>
      </c>
      <c r="F123" s="22">
        <v>44102</v>
      </c>
      <c r="G123" s="19" t="b">
        <v>1</v>
      </c>
      <c r="H123" t="s">
        <v>239</v>
      </c>
      <c r="J123" t="s">
        <v>525</v>
      </c>
    </row>
    <row r="124" spans="1:10" x14ac:dyDescent="0.25">
      <c r="A124" s="19">
        <v>1123</v>
      </c>
      <c r="B124" s="20" t="s">
        <v>284</v>
      </c>
      <c r="C124" s="20" t="s">
        <v>128</v>
      </c>
      <c r="D124" s="20" t="s">
        <v>30</v>
      </c>
      <c r="E124" s="23">
        <v>25</v>
      </c>
      <c r="F124" s="22">
        <v>44102</v>
      </c>
      <c r="G124" s="19" t="b">
        <v>1</v>
      </c>
      <c r="H124" t="s">
        <v>239</v>
      </c>
      <c r="J124" t="s">
        <v>525</v>
      </c>
    </row>
    <row r="125" spans="1:10" x14ac:dyDescent="0.25">
      <c r="A125" s="19">
        <v>1148</v>
      </c>
      <c r="B125" s="20" t="s">
        <v>460</v>
      </c>
      <c r="C125" s="20" t="s">
        <v>40</v>
      </c>
      <c r="D125" s="20" t="s">
        <v>83</v>
      </c>
      <c r="E125" s="23">
        <v>500</v>
      </c>
      <c r="F125" s="22">
        <v>44103</v>
      </c>
      <c r="G125" s="19" t="b">
        <v>1</v>
      </c>
      <c r="H125" t="s">
        <v>239</v>
      </c>
      <c r="J125" t="s">
        <v>525</v>
      </c>
    </row>
    <row r="126" spans="1:10" x14ac:dyDescent="0.25">
      <c r="A126" s="19">
        <v>1137</v>
      </c>
      <c r="B126" s="20" t="s">
        <v>263</v>
      </c>
      <c r="C126" s="20" t="s">
        <v>103</v>
      </c>
      <c r="D126" s="20" t="s">
        <v>30</v>
      </c>
      <c r="E126" s="23">
        <v>25</v>
      </c>
      <c r="F126" s="22">
        <v>44103</v>
      </c>
      <c r="G126" s="19" t="b">
        <v>1</v>
      </c>
      <c r="H126" t="s">
        <v>239</v>
      </c>
      <c r="J126" t="s">
        <v>525</v>
      </c>
    </row>
    <row r="127" spans="1:10" x14ac:dyDescent="0.25">
      <c r="A127" s="19">
        <v>1140</v>
      </c>
      <c r="B127" s="20" t="s">
        <v>461</v>
      </c>
      <c r="C127" s="20" t="s">
        <v>462</v>
      </c>
      <c r="D127" s="20" t="s">
        <v>30</v>
      </c>
      <c r="E127" s="23">
        <v>25</v>
      </c>
      <c r="F127" s="22">
        <v>44103</v>
      </c>
      <c r="G127" s="19" t="b">
        <v>1</v>
      </c>
      <c r="H127" t="s">
        <v>239</v>
      </c>
      <c r="J127" t="s">
        <v>525</v>
      </c>
    </row>
    <row r="128" spans="1:10" x14ac:dyDescent="0.25">
      <c r="A128" s="19">
        <v>1103</v>
      </c>
      <c r="B128" s="20" t="s">
        <v>100</v>
      </c>
      <c r="C128" s="20" t="s">
        <v>93</v>
      </c>
      <c r="D128" s="20" t="s">
        <v>30</v>
      </c>
      <c r="E128" s="23">
        <v>25</v>
      </c>
      <c r="F128" s="22">
        <v>44103</v>
      </c>
      <c r="G128" s="19" t="b">
        <v>1</v>
      </c>
      <c r="H128" t="s">
        <v>238</v>
      </c>
      <c r="J128" t="s">
        <v>525</v>
      </c>
    </row>
    <row r="129" spans="1:10" x14ac:dyDescent="0.25">
      <c r="A129" s="19">
        <v>1104</v>
      </c>
      <c r="B129" s="20" t="s">
        <v>154</v>
      </c>
      <c r="C129" s="20" t="s">
        <v>97</v>
      </c>
      <c r="D129" s="20" t="s">
        <v>11</v>
      </c>
      <c r="E129" s="23">
        <v>50</v>
      </c>
      <c r="F129" s="22">
        <v>44103</v>
      </c>
      <c r="G129" s="19" t="b">
        <v>1</v>
      </c>
      <c r="H129" t="s">
        <v>238</v>
      </c>
      <c r="J129" t="s">
        <v>525</v>
      </c>
    </row>
    <row r="130" spans="1:10" x14ac:dyDescent="0.25">
      <c r="A130" s="19">
        <v>1143</v>
      </c>
      <c r="B130" s="20" t="s">
        <v>463</v>
      </c>
      <c r="C130" s="20" t="s">
        <v>464</v>
      </c>
      <c r="D130" s="20" t="s">
        <v>30</v>
      </c>
      <c r="E130" s="23">
        <v>100</v>
      </c>
      <c r="F130" s="22">
        <v>44103</v>
      </c>
      <c r="G130" s="19" t="b">
        <v>1</v>
      </c>
      <c r="H130" t="s">
        <v>239</v>
      </c>
      <c r="J130" t="s">
        <v>525</v>
      </c>
    </row>
    <row r="131" spans="1:10" x14ac:dyDescent="0.25">
      <c r="A131" s="19">
        <v>1125</v>
      </c>
      <c r="B131" s="20" t="s">
        <v>60</v>
      </c>
      <c r="C131" s="20" t="s">
        <v>465</v>
      </c>
      <c r="D131" s="20" t="s">
        <v>30</v>
      </c>
      <c r="E131" s="23">
        <v>25</v>
      </c>
      <c r="F131" s="22">
        <v>44104</v>
      </c>
      <c r="G131" s="19" t="b">
        <v>1</v>
      </c>
      <c r="H131" t="s">
        <v>239</v>
      </c>
      <c r="J131" t="s">
        <v>525</v>
      </c>
    </row>
    <row r="132" spans="1:10" x14ac:dyDescent="0.25">
      <c r="A132" s="19">
        <v>1142</v>
      </c>
      <c r="B132" s="20" t="s">
        <v>60</v>
      </c>
      <c r="C132" s="20" t="s">
        <v>465</v>
      </c>
      <c r="D132" s="20" t="s">
        <v>30</v>
      </c>
      <c r="E132" s="23">
        <v>25</v>
      </c>
      <c r="F132" s="22">
        <v>44104</v>
      </c>
      <c r="G132" s="19" t="b">
        <v>1</v>
      </c>
      <c r="H132" t="s">
        <v>239</v>
      </c>
      <c r="J132" t="s">
        <v>525</v>
      </c>
    </row>
    <row r="133" spans="1:10" x14ac:dyDescent="0.25">
      <c r="A133" s="19">
        <v>1138</v>
      </c>
      <c r="B133" s="20" t="s">
        <v>466</v>
      </c>
      <c r="C133" s="20" t="s">
        <v>467</v>
      </c>
      <c r="D133" s="20" t="s">
        <v>30</v>
      </c>
      <c r="E133" s="23">
        <v>100</v>
      </c>
      <c r="F133" s="22">
        <v>44104</v>
      </c>
      <c r="G133" s="19" t="b">
        <v>1</v>
      </c>
      <c r="H133" t="s">
        <v>239</v>
      </c>
      <c r="J133" t="s">
        <v>525</v>
      </c>
    </row>
    <row r="134" spans="1:10" x14ac:dyDescent="0.25">
      <c r="A134" s="19">
        <v>1145</v>
      </c>
      <c r="B134" s="20" t="s">
        <v>468</v>
      </c>
      <c r="C134" s="20" t="s">
        <v>286</v>
      </c>
      <c r="D134" s="20" t="s">
        <v>30</v>
      </c>
      <c r="E134" s="23">
        <v>100</v>
      </c>
      <c r="F134" s="22">
        <v>44105</v>
      </c>
      <c r="G134" s="19" t="b">
        <v>1</v>
      </c>
      <c r="H134" t="s">
        <v>239</v>
      </c>
      <c r="J134" t="s">
        <v>525</v>
      </c>
    </row>
    <row r="135" spans="1:10" x14ac:dyDescent="0.25">
      <c r="A135" s="19">
        <v>1110</v>
      </c>
      <c r="B135" s="20" t="s">
        <v>31</v>
      </c>
      <c r="C135" s="20" t="s">
        <v>32</v>
      </c>
      <c r="D135" s="20" t="s">
        <v>30</v>
      </c>
      <c r="E135" s="23">
        <v>100</v>
      </c>
      <c r="F135" s="22">
        <v>44105</v>
      </c>
      <c r="G135" s="19" t="b">
        <v>1</v>
      </c>
      <c r="H135" t="s">
        <v>239</v>
      </c>
      <c r="J135" t="s">
        <v>525</v>
      </c>
    </row>
    <row r="136" spans="1:10" x14ac:dyDescent="0.25">
      <c r="A136" s="19">
        <v>1141</v>
      </c>
      <c r="B136" s="20" t="s">
        <v>469</v>
      </c>
      <c r="C136" s="20" t="s">
        <v>470</v>
      </c>
      <c r="D136" s="20" t="s">
        <v>30</v>
      </c>
      <c r="E136" s="23">
        <v>50</v>
      </c>
      <c r="F136" s="22">
        <v>44106</v>
      </c>
      <c r="G136" s="19" t="b">
        <v>1</v>
      </c>
      <c r="H136" t="s">
        <v>239</v>
      </c>
      <c r="J136" t="s">
        <v>525</v>
      </c>
    </row>
    <row r="137" spans="1:10" x14ac:dyDescent="0.25">
      <c r="A137" s="19">
        <v>1126</v>
      </c>
      <c r="B137" s="20" t="s">
        <v>471</v>
      </c>
      <c r="C137" s="20" t="s">
        <v>472</v>
      </c>
      <c r="D137" s="20" t="s">
        <v>30</v>
      </c>
      <c r="E137" s="23">
        <v>100</v>
      </c>
      <c r="F137" s="22">
        <v>44109</v>
      </c>
      <c r="G137" s="19" t="b">
        <v>1</v>
      </c>
      <c r="H137" t="s">
        <v>239</v>
      </c>
      <c r="J137" t="s">
        <v>525</v>
      </c>
    </row>
    <row r="138" spans="1:10" x14ac:dyDescent="0.25">
      <c r="A138" s="19">
        <v>1147</v>
      </c>
      <c r="B138" s="20" t="s">
        <v>473</v>
      </c>
      <c r="C138" s="20" t="s">
        <v>128</v>
      </c>
      <c r="D138" s="20" t="s">
        <v>270</v>
      </c>
      <c r="E138" s="23">
        <v>50</v>
      </c>
      <c r="F138" s="22">
        <v>44111</v>
      </c>
      <c r="G138" s="19" t="b">
        <v>1</v>
      </c>
      <c r="H138" t="s">
        <v>239</v>
      </c>
      <c r="J138" t="s">
        <v>525</v>
      </c>
    </row>
    <row r="139" spans="1:10" x14ac:dyDescent="0.25">
      <c r="A139" s="19">
        <v>1183</v>
      </c>
      <c r="B139" s="20" t="s">
        <v>102</v>
      </c>
      <c r="C139" s="20" t="s">
        <v>103</v>
      </c>
      <c r="D139" s="20" t="s">
        <v>104</v>
      </c>
      <c r="E139" s="23">
        <v>100</v>
      </c>
      <c r="F139" s="22">
        <v>44112</v>
      </c>
      <c r="G139" s="19" t="b">
        <v>1</v>
      </c>
      <c r="H139" t="s">
        <v>241</v>
      </c>
      <c r="J139" t="s">
        <v>525</v>
      </c>
    </row>
    <row r="140" spans="1:10" x14ac:dyDescent="0.25">
      <c r="A140" s="19">
        <v>1182</v>
      </c>
      <c r="B140" s="20" t="s">
        <v>474</v>
      </c>
      <c r="C140" s="20" t="s">
        <v>30</v>
      </c>
      <c r="D140" s="20" t="s">
        <v>30</v>
      </c>
      <c r="E140" s="23">
        <v>100</v>
      </c>
      <c r="F140" s="22">
        <v>44114</v>
      </c>
      <c r="G140" s="19" t="b">
        <v>1</v>
      </c>
      <c r="H140" t="s">
        <v>241</v>
      </c>
      <c r="J140" t="s">
        <v>525</v>
      </c>
    </row>
    <row r="141" spans="1:10" x14ac:dyDescent="0.25">
      <c r="A141" s="19">
        <v>1118</v>
      </c>
      <c r="B141" s="20" t="s">
        <v>475</v>
      </c>
      <c r="C141" s="20" t="s">
        <v>476</v>
      </c>
      <c r="D141" s="20" t="s">
        <v>47</v>
      </c>
      <c r="E141" s="23">
        <v>50</v>
      </c>
      <c r="F141" s="22">
        <v>44115</v>
      </c>
      <c r="G141" s="19" t="b">
        <v>1</v>
      </c>
      <c r="H141" t="s">
        <v>239</v>
      </c>
      <c r="J141" t="s">
        <v>525</v>
      </c>
    </row>
    <row r="142" spans="1:10" x14ac:dyDescent="0.25">
      <c r="A142" s="19">
        <v>1181</v>
      </c>
      <c r="B142" s="20" t="s">
        <v>367</v>
      </c>
      <c r="C142" s="20" t="s">
        <v>273</v>
      </c>
      <c r="D142" s="20" t="s">
        <v>30</v>
      </c>
      <c r="E142" s="23">
        <v>250</v>
      </c>
      <c r="F142" s="22">
        <v>44116</v>
      </c>
      <c r="G142" s="19" t="b">
        <v>1</v>
      </c>
      <c r="H142" t="s">
        <v>241</v>
      </c>
      <c r="J142" t="s">
        <v>525</v>
      </c>
    </row>
    <row r="143" spans="1:10" x14ac:dyDescent="0.25">
      <c r="A143" s="19">
        <v>1153</v>
      </c>
      <c r="B143" s="20" t="s">
        <v>477</v>
      </c>
      <c r="C143" s="20" t="s">
        <v>478</v>
      </c>
      <c r="D143" s="20" t="s">
        <v>30</v>
      </c>
      <c r="E143" s="23">
        <v>1042</v>
      </c>
      <c r="F143" s="22">
        <v>44118</v>
      </c>
      <c r="G143" s="19" t="b">
        <v>1</v>
      </c>
      <c r="H143" t="s">
        <v>239</v>
      </c>
      <c r="I143" t="s">
        <v>526</v>
      </c>
    </row>
    <row r="144" spans="1:10" x14ac:dyDescent="0.25">
      <c r="A144" s="19">
        <v>1150</v>
      </c>
      <c r="B144" s="20" t="s">
        <v>479</v>
      </c>
      <c r="C144" s="20" t="s">
        <v>480</v>
      </c>
      <c r="D144" s="20" t="s">
        <v>30</v>
      </c>
      <c r="E144" s="23">
        <v>100</v>
      </c>
      <c r="F144" s="22">
        <v>44121</v>
      </c>
      <c r="G144" s="19" t="b">
        <v>1</v>
      </c>
      <c r="H144" t="s">
        <v>239</v>
      </c>
      <c r="J144" t="s">
        <v>525</v>
      </c>
    </row>
    <row r="145" spans="1:10" x14ac:dyDescent="0.25">
      <c r="A145" s="19">
        <v>1168</v>
      </c>
      <c r="B145" s="20" t="s">
        <v>481</v>
      </c>
      <c r="C145" s="20" t="s">
        <v>482</v>
      </c>
      <c r="D145" s="20" t="s">
        <v>30</v>
      </c>
      <c r="E145" s="23">
        <v>800</v>
      </c>
      <c r="F145" s="22">
        <v>44126</v>
      </c>
      <c r="G145" s="19" t="b">
        <v>1</v>
      </c>
      <c r="H145" t="s">
        <v>240</v>
      </c>
      <c r="J145" t="s">
        <v>525</v>
      </c>
    </row>
    <row r="146" spans="1:10" x14ac:dyDescent="0.25">
      <c r="A146" s="19">
        <v>1169</v>
      </c>
      <c r="B146" s="20" t="s">
        <v>483</v>
      </c>
      <c r="C146" s="20" t="s">
        <v>484</v>
      </c>
      <c r="D146" s="20" t="s">
        <v>45</v>
      </c>
      <c r="E146" s="23">
        <v>500</v>
      </c>
      <c r="F146" s="22">
        <v>44136</v>
      </c>
      <c r="G146" s="19" t="b">
        <v>1</v>
      </c>
      <c r="H146" t="s">
        <v>240</v>
      </c>
      <c r="J146" t="s">
        <v>525</v>
      </c>
    </row>
    <row r="147" spans="1:10" x14ac:dyDescent="0.25">
      <c r="A147" s="19">
        <v>1171</v>
      </c>
      <c r="B147" s="20" t="s">
        <v>31</v>
      </c>
      <c r="C147" s="20" t="s">
        <v>32</v>
      </c>
      <c r="D147" s="20" t="s">
        <v>30</v>
      </c>
      <c r="E147" s="23">
        <v>100</v>
      </c>
      <c r="F147" s="22">
        <v>44147</v>
      </c>
      <c r="G147" s="19" t="b">
        <v>1</v>
      </c>
      <c r="H147" t="s">
        <v>240</v>
      </c>
      <c r="J147" t="s">
        <v>525</v>
      </c>
    </row>
    <row r="148" spans="1:10" x14ac:dyDescent="0.25">
      <c r="A148" s="19">
        <v>1170</v>
      </c>
      <c r="B148" s="20" t="s">
        <v>147</v>
      </c>
      <c r="C148" s="20" t="s">
        <v>132</v>
      </c>
      <c r="D148" s="20" t="s">
        <v>30</v>
      </c>
      <c r="E148" s="23">
        <v>100</v>
      </c>
      <c r="F148" s="22">
        <v>44148</v>
      </c>
      <c r="G148" s="19" t="b">
        <v>1</v>
      </c>
      <c r="H148" t="s">
        <v>240</v>
      </c>
      <c r="J148" t="s">
        <v>525</v>
      </c>
    </row>
    <row r="149" spans="1:10" x14ac:dyDescent="0.25">
      <c r="A149" s="19">
        <v>1172</v>
      </c>
      <c r="B149" s="20" t="s">
        <v>28</v>
      </c>
      <c r="C149" s="20" t="s">
        <v>29</v>
      </c>
      <c r="D149" s="20" t="s">
        <v>30</v>
      </c>
      <c r="E149" s="23">
        <v>110</v>
      </c>
      <c r="F149" s="22">
        <v>44148</v>
      </c>
      <c r="G149" s="19" t="b">
        <v>1</v>
      </c>
      <c r="H149" t="s">
        <v>240</v>
      </c>
      <c r="J149" t="s">
        <v>525</v>
      </c>
    </row>
    <row r="150" spans="1:10" x14ac:dyDescent="0.25">
      <c r="A150" s="19">
        <v>1177</v>
      </c>
      <c r="B150" s="20" t="s">
        <v>485</v>
      </c>
      <c r="C150" s="20" t="s">
        <v>486</v>
      </c>
      <c r="D150" s="20" t="s">
        <v>99</v>
      </c>
      <c r="E150" s="23">
        <v>2000</v>
      </c>
      <c r="F150" s="22">
        <v>44152</v>
      </c>
      <c r="G150" s="19" t="b">
        <v>1</v>
      </c>
      <c r="H150" t="s">
        <v>240</v>
      </c>
      <c r="J150" t="s">
        <v>525</v>
      </c>
    </row>
    <row r="151" spans="1:10" x14ac:dyDescent="0.25">
      <c r="A151" s="19">
        <v>1176</v>
      </c>
      <c r="B151" s="20" t="s">
        <v>487</v>
      </c>
      <c r="C151" s="20" t="s">
        <v>488</v>
      </c>
      <c r="D151" s="20" t="s">
        <v>452</v>
      </c>
      <c r="E151" s="23">
        <v>2000</v>
      </c>
      <c r="F151" s="22">
        <v>44152</v>
      </c>
      <c r="G151" s="19" t="b">
        <v>1</v>
      </c>
      <c r="H151" t="s">
        <v>240</v>
      </c>
      <c r="J151" t="s">
        <v>525</v>
      </c>
    </row>
    <row r="152" spans="1:10" x14ac:dyDescent="0.25">
      <c r="A152" s="19">
        <v>1180</v>
      </c>
      <c r="B152" s="20" t="s">
        <v>372</v>
      </c>
      <c r="C152" s="20" t="s">
        <v>30</v>
      </c>
      <c r="D152" s="20" t="s">
        <v>30</v>
      </c>
      <c r="E152" s="21">
        <v>160</v>
      </c>
      <c r="F152" s="22">
        <v>44152</v>
      </c>
      <c r="G152" s="19" t="b">
        <v>1</v>
      </c>
      <c r="H152" t="s">
        <v>241</v>
      </c>
      <c r="I152" t="s">
        <v>160</v>
      </c>
    </row>
    <row r="153" spans="1:10" x14ac:dyDescent="0.25">
      <c r="A153" s="19">
        <v>1178</v>
      </c>
      <c r="B153" s="20" t="s">
        <v>374</v>
      </c>
      <c r="C153" s="20" t="s">
        <v>72</v>
      </c>
      <c r="D153" s="20" t="s">
        <v>58</v>
      </c>
      <c r="E153" s="23">
        <v>100</v>
      </c>
      <c r="F153" s="22">
        <v>44155</v>
      </c>
      <c r="G153" s="19" t="b">
        <v>1</v>
      </c>
      <c r="H153" t="s">
        <v>240</v>
      </c>
      <c r="J153" t="s">
        <v>525</v>
      </c>
    </row>
    <row r="154" spans="1:10" x14ac:dyDescent="0.25">
      <c r="A154" s="19">
        <v>1184</v>
      </c>
      <c r="B154" s="20" t="s">
        <v>274</v>
      </c>
      <c r="C154" s="20" t="s">
        <v>273</v>
      </c>
      <c r="D154" s="20" t="s">
        <v>94</v>
      </c>
      <c r="E154" s="23">
        <v>100</v>
      </c>
      <c r="F154" s="22">
        <v>44161</v>
      </c>
      <c r="G154" s="19" t="b">
        <v>1</v>
      </c>
      <c r="H154" t="s">
        <v>241</v>
      </c>
      <c r="J154" t="s">
        <v>525</v>
      </c>
    </row>
    <row r="155" spans="1:10" x14ac:dyDescent="0.25">
      <c r="A155" s="19">
        <v>1185</v>
      </c>
      <c r="B155" s="20" t="s">
        <v>141</v>
      </c>
      <c r="C155" s="20" t="s">
        <v>142</v>
      </c>
      <c r="D155" s="20" t="s">
        <v>30</v>
      </c>
      <c r="E155" s="23">
        <v>200</v>
      </c>
      <c r="F155" s="22">
        <v>44167</v>
      </c>
      <c r="G155" s="19" t="b">
        <v>1</v>
      </c>
      <c r="H155" t="s">
        <v>241</v>
      </c>
      <c r="J155" t="s">
        <v>525</v>
      </c>
    </row>
    <row r="156" spans="1:10" x14ac:dyDescent="0.25">
      <c r="A156" s="19">
        <v>1179</v>
      </c>
      <c r="B156" s="20" t="s">
        <v>489</v>
      </c>
      <c r="C156" s="20" t="s">
        <v>114</v>
      </c>
      <c r="D156" s="20" t="s">
        <v>30</v>
      </c>
      <c r="E156" s="23">
        <v>2000</v>
      </c>
      <c r="F156" s="22">
        <v>44168</v>
      </c>
      <c r="G156" s="19" t="b">
        <v>1</v>
      </c>
      <c r="H156" t="s">
        <v>241</v>
      </c>
      <c r="J156" t="s">
        <v>525</v>
      </c>
    </row>
    <row r="157" spans="1:10" x14ac:dyDescent="0.25">
      <c r="A157" s="19">
        <v>1198</v>
      </c>
      <c r="B157" s="20" t="s">
        <v>490</v>
      </c>
      <c r="C157" s="20" t="s">
        <v>150</v>
      </c>
      <c r="D157" s="20" t="s">
        <v>30</v>
      </c>
      <c r="E157" s="23">
        <v>100</v>
      </c>
      <c r="F157" s="22">
        <v>44171</v>
      </c>
      <c r="G157" s="19" t="b">
        <v>1</v>
      </c>
      <c r="H157" t="s">
        <v>241</v>
      </c>
      <c r="J157" t="s">
        <v>525</v>
      </c>
    </row>
    <row r="158" spans="1:10" x14ac:dyDescent="0.25">
      <c r="A158" s="19">
        <v>1202</v>
      </c>
      <c r="B158" s="20" t="s">
        <v>491</v>
      </c>
      <c r="C158" s="20" t="s">
        <v>492</v>
      </c>
      <c r="D158" s="20" t="s">
        <v>30</v>
      </c>
      <c r="E158" s="23">
        <v>30000</v>
      </c>
      <c r="F158" s="22">
        <v>44176</v>
      </c>
      <c r="G158" s="19" t="b">
        <v>1</v>
      </c>
      <c r="H158" t="s">
        <v>241</v>
      </c>
      <c r="J158" t="s">
        <v>525</v>
      </c>
    </row>
    <row r="159" spans="1:10" x14ac:dyDescent="0.25">
      <c r="A159" s="19">
        <v>1199</v>
      </c>
      <c r="B159" s="20" t="s">
        <v>36</v>
      </c>
      <c r="C159" s="20" t="s">
        <v>493</v>
      </c>
      <c r="D159" s="20" t="s">
        <v>11</v>
      </c>
      <c r="E159" s="23">
        <v>1000</v>
      </c>
      <c r="F159" s="22">
        <v>44179</v>
      </c>
      <c r="G159" s="19" t="b">
        <v>1</v>
      </c>
      <c r="H159" t="s">
        <v>241</v>
      </c>
      <c r="J159" t="s">
        <v>525</v>
      </c>
    </row>
    <row r="160" spans="1:10" x14ac:dyDescent="0.25">
      <c r="A160" s="19">
        <v>1200</v>
      </c>
      <c r="B160" s="20" t="s">
        <v>494</v>
      </c>
      <c r="C160" s="20" t="s">
        <v>495</v>
      </c>
      <c r="D160" s="20" t="s">
        <v>30</v>
      </c>
      <c r="E160" s="23">
        <v>1000</v>
      </c>
      <c r="F160" s="22">
        <v>44179</v>
      </c>
      <c r="G160" s="19" t="b">
        <v>1</v>
      </c>
      <c r="J160" t="s">
        <v>525</v>
      </c>
    </row>
    <row r="161" spans="1:10" x14ac:dyDescent="0.25">
      <c r="A161" s="19">
        <v>1218</v>
      </c>
      <c r="B161" s="20" t="s">
        <v>496</v>
      </c>
      <c r="C161" s="20" t="s">
        <v>497</v>
      </c>
      <c r="D161" s="20" t="s">
        <v>30</v>
      </c>
      <c r="E161" s="21">
        <v>1500</v>
      </c>
      <c r="F161" s="22">
        <v>44186</v>
      </c>
      <c r="G161" s="19" t="b">
        <v>1</v>
      </c>
      <c r="H161" t="s">
        <v>242</v>
      </c>
      <c r="I161" t="s">
        <v>160</v>
      </c>
    </row>
    <row r="162" spans="1:10" x14ac:dyDescent="0.25">
      <c r="A162" s="19">
        <v>1201</v>
      </c>
      <c r="B162" s="20" t="s">
        <v>147</v>
      </c>
      <c r="C162" s="20" t="s">
        <v>132</v>
      </c>
      <c r="D162" s="20" t="s">
        <v>30</v>
      </c>
      <c r="E162" s="23">
        <v>50</v>
      </c>
      <c r="F162" s="22">
        <v>44194</v>
      </c>
      <c r="G162" s="19" t="b">
        <v>1</v>
      </c>
      <c r="H162" t="s">
        <v>241</v>
      </c>
      <c r="J162" t="s">
        <v>525</v>
      </c>
    </row>
    <row r="163" spans="1:10" x14ac:dyDescent="0.25">
      <c r="A163" s="19">
        <v>1217</v>
      </c>
      <c r="B163" s="20" t="s">
        <v>498</v>
      </c>
      <c r="C163" s="20" t="s">
        <v>86</v>
      </c>
      <c r="D163" s="20" t="s">
        <v>30</v>
      </c>
      <c r="E163" s="23">
        <v>25</v>
      </c>
      <c r="F163" s="22">
        <v>44194</v>
      </c>
      <c r="G163" s="19" t="b">
        <v>1</v>
      </c>
      <c r="H163" t="s">
        <v>242</v>
      </c>
      <c r="J163" t="s">
        <v>525</v>
      </c>
    </row>
    <row r="164" spans="1:10" x14ac:dyDescent="0.25">
      <c r="A164" s="18" t="s">
        <v>22</v>
      </c>
      <c r="B164" s="18" t="s">
        <v>23</v>
      </c>
      <c r="C164" s="18" t="s">
        <v>24</v>
      </c>
      <c r="D164" s="18" t="s">
        <v>25</v>
      </c>
      <c r="E164" s="18" t="s">
        <v>26</v>
      </c>
      <c r="F164" s="18" t="s">
        <v>66</v>
      </c>
      <c r="G164" s="18" t="s">
        <v>27</v>
      </c>
    </row>
    <row r="165" spans="1:10" x14ac:dyDescent="0.25">
      <c r="A165" s="19">
        <v>1219</v>
      </c>
      <c r="B165" s="20" t="s">
        <v>416</v>
      </c>
      <c r="C165" s="20" t="s">
        <v>134</v>
      </c>
      <c r="D165" s="20" t="s">
        <v>94</v>
      </c>
      <c r="E165" s="23">
        <v>40</v>
      </c>
      <c r="F165" s="22">
        <v>44223</v>
      </c>
      <c r="G165" s="19" t="b">
        <v>0</v>
      </c>
      <c r="H165" t="s">
        <v>242</v>
      </c>
    </row>
    <row r="166" spans="1:10" x14ac:dyDescent="0.25">
      <c r="A166" s="19">
        <v>1238</v>
      </c>
      <c r="B166" s="20" t="s">
        <v>499</v>
      </c>
      <c r="C166" s="20" t="s">
        <v>500</v>
      </c>
      <c r="D166" s="20" t="s">
        <v>30</v>
      </c>
      <c r="E166" s="23">
        <v>50</v>
      </c>
      <c r="F166" s="22">
        <v>44230</v>
      </c>
      <c r="G166" s="19" t="b">
        <v>0</v>
      </c>
      <c r="H166" t="s">
        <v>512</v>
      </c>
    </row>
    <row r="167" spans="1:10" x14ac:dyDescent="0.25">
      <c r="A167" s="19">
        <v>1225</v>
      </c>
      <c r="B167" s="20" t="s">
        <v>31</v>
      </c>
      <c r="C167" s="20" t="s">
        <v>32</v>
      </c>
      <c r="D167" s="20" t="s">
        <v>30</v>
      </c>
      <c r="E167" s="23">
        <v>100</v>
      </c>
      <c r="F167" s="22">
        <v>44230</v>
      </c>
      <c r="G167" s="19" t="b">
        <v>0</v>
      </c>
      <c r="H167" t="s">
        <v>511</v>
      </c>
    </row>
    <row r="168" spans="1:10" x14ac:dyDescent="0.25">
      <c r="A168" s="19">
        <v>1237</v>
      </c>
      <c r="B168" s="20" t="s">
        <v>501</v>
      </c>
      <c r="C168" s="20" t="s">
        <v>502</v>
      </c>
      <c r="D168" s="20" t="s">
        <v>30</v>
      </c>
      <c r="E168" s="21">
        <v>50</v>
      </c>
      <c r="F168" s="22">
        <v>44231</v>
      </c>
      <c r="G168" s="19" t="b">
        <v>0</v>
      </c>
      <c r="H168" t="s">
        <v>512</v>
      </c>
    </row>
    <row r="169" spans="1:10" x14ac:dyDescent="0.25">
      <c r="A169" s="19">
        <v>1243</v>
      </c>
      <c r="B169" s="20" t="s">
        <v>503</v>
      </c>
      <c r="C169" s="20" t="s">
        <v>504</v>
      </c>
      <c r="D169" s="20" t="s">
        <v>30</v>
      </c>
      <c r="E169" s="23">
        <v>20</v>
      </c>
      <c r="F169" s="22">
        <v>44231</v>
      </c>
      <c r="G169" s="19" t="b">
        <v>0</v>
      </c>
      <c r="H169" t="s">
        <v>512</v>
      </c>
    </row>
    <row r="170" spans="1:10" x14ac:dyDescent="0.25">
      <c r="A170" s="19">
        <v>1242</v>
      </c>
      <c r="B170" s="20" t="s">
        <v>503</v>
      </c>
      <c r="C170" s="20" t="s">
        <v>505</v>
      </c>
      <c r="D170" s="20" t="s">
        <v>30</v>
      </c>
      <c r="E170" s="23">
        <v>20</v>
      </c>
      <c r="F170" s="22">
        <v>44231</v>
      </c>
      <c r="G170" s="19" t="b">
        <v>0</v>
      </c>
      <c r="H170" t="s">
        <v>512</v>
      </c>
    </row>
    <row r="171" spans="1:10" x14ac:dyDescent="0.25">
      <c r="A171" s="19">
        <v>1241</v>
      </c>
      <c r="B171" s="20" t="s">
        <v>503</v>
      </c>
      <c r="C171" s="20" t="s">
        <v>506</v>
      </c>
      <c r="D171" s="20" t="s">
        <v>30</v>
      </c>
      <c r="E171" s="23">
        <v>20</v>
      </c>
      <c r="F171" s="22">
        <v>44231</v>
      </c>
      <c r="G171" s="19" t="b">
        <v>0</v>
      </c>
      <c r="H171" t="s">
        <v>512</v>
      </c>
    </row>
    <row r="172" spans="1:10" x14ac:dyDescent="0.25">
      <c r="A172" s="19">
        <v>1240</v>
      </c>
      <c r="B172" s="20" t="s">
        <v>507</v>
      </c>
      <c r="C172" s="20" t="s">
        <v>508</v>
      </c>
      <c r="D172" s="20" t="s">
        <v>30</v>
      </c>
      <c r="E172" s="23">
        <v>20</v>
      </c>
      <c r="F172" s="22">
        <v>44231</v>
      </c>
      <c r="G172" s="19" t="b">
        <v>0</v>
      </c>
      <c r="H172" t="s">
        <v>512</v>
      </c>
    </row>
    <row r="173" spans="1:10" x14ac:dyDescent="0.25">
      <c r="A173" s="19">
        <v>1239</v>
      </c>
      <c r="B173" s="20" t="s">
        <v>509</v>
      </c>
      <c r="C173" s="20" t="s">
        <v>292</v>
      </c>
      <c r="D173" s="20" t="s">
        <v>30</v>
      </c>
      <c r="E173" s="23">
        <v>20</v>
      </c>
      <c r="F173" s="22">
        <v>44231</v>
      </c>
      <c r="G173" s="19" t="b">
        <v>0</v>
      </c>
      <c r="H173" t="s">
        <v>512</v>
      </c>
    </row>
    <row r="174" spans="1:10" x14ac:dyDescent="0.25">
      <c r="A174" s="19">
        <v>1226</v>
      </c>
      <c r="B174" s="20" t="s">
        <v>28</v>
      </c>
      <c r="C174" s="20" t="s">
        <v>29</v>
      </c>
      <c r="D174" s="20" t="s">
        <v>30</v>
      </c>
      <c r="E174" s="23">
        <v>30</v>
      </c>
      <c r="F174" s="22">
        <v>44252</v>
      </c>
      <c r="G174" s="19" t="b">
        <v>0</v>
      </c>
      <c r="H174" t="s">
        <v>511</v>
      </c>
    </row>
    <row r="175" spans="1:10" x14ac:dyDescent="0.25">
      <c r="A175" s="19">
        <v>1280</v>
      </c>
      <c r="B175" s="20" t="s">
        <v>513</v>
      </c>
      <c r="C175" s="20" t="s">
        <v>514</v>
      </c>
      <c r="D175" s="20" t="s">
        <v>30</v>
      </c>
      <c r="E175" s="23">
        <v>50</v>
      </c>
      <c r="F175" s="22">
        <v>44271</v>
      </c>
      <c r="G175" s="19" t="b">
        <v>0</v>
      </c>
      <c r="H175" t="s">
        <v>512</v>
      </c>
      <c r="J175" s="45">
        <f>SUM(E169:E176)+SUM(E165:E167)+SUM(E162:E163)+SUM(E153:E160)+SUM(E114:E151)+SUM(E62:E112)+SUM(E26:E61)</f>
        <v>119996</v>
      </c>
    </row>
    <row r="176" spans="1:10" x14ac:dyDescent="0.25">
      <c r="A176" s="19">
        <v>1279</v>
      </c>
      <c r="B176" s="20" t="s">
        <v>56</v>
      </c>
      <c r="C176" s="20" t="s">
        <v>57</v>
      </c>
      <c r="D176" s="20" t="s">
        <v>30</v>
      </c>
      <c r="E176" s="23">
        <v>100</v>
      </c>
      <c r="F176" s="22">
        <v>44271</v>
      </c>
      <c r="G176" s="19" t="b">
        <v>0</v>
      </c>
      <c r="H176" t="s">
        <v>512</v>
      </c>
    </row>
    <row r="178" spans="5:5" x14ac:dyDescent="0.25">
      <c r="E178" s="6">
        <f>SUM(E2:E176)-E161-E152-E25-E23-E113</f>
        <v>127186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8"/>
  <sheetViews>
    <sheetView zoomScaleNormal="100" workbookViewId="0">
      <selection activeCell="H18" sqref="H18"/>
    </sheetView>
  </sheetViews>
  <sheetFormatPr defaultRowHeight="15" x14ac:dyDescent="0.25"/>
  <cols>
    <col min="1" max="5" width="8.7109375" customWidth="1"/>
    <col min="6" max="6" width="12.5703125" customWidth="1"/>
    <col min="7" max="7" width="8.7109375" customWidth="1"/>
    <col min="8" max="9" width="11.5703125" customWidth="1"/>
    <col min="10" max="10" width="13.42578125" customWidth="1"/>
    <col min="11" max="11" width="8.7109375" customWidth="1"/>
    <col min="12" max="12" width="11.5703125" customWidth="1"/>
    <col min="13" max="13" width="8.7109375" customWidth="1"/>
    <col min="14" max="14" width="13.28515625" customWidth="1"/>
    <col min="15" max="15" width="8.7109375" customWidth="1"/>
    <col min="16" max="16" width="11.5703125" customWidth="1"/>
    <col min="17" max="18" width="8.7109375" customWidth="1"/>
    <col min="19" max="19" width="11.5703125" customWidth="1"/>
    <col min="20" max="20" width="8.7109375" customWidth="1"/>
    <col min="21" max="21" width="9.42578125" customWidth="1"/>
    <col min="22" max="1025" width="8.7109375" customWidth="1"/>
  </cols>
  <sheetData>
    <row r="1" spans="1:10" ht="21" x14ac:dyDescent="0.35">
      <c r="A1" s="47" t="s">
        <v>161</v>
      </c>
      <c r="B1" s="47"/>
      <c r="C1" s="47"/>
      <c r="D1" s="47"/>
      <c r="E1" s="47"/>
      <c r="F1" s="47"/>
      <c r="G1" s="47"/>
    </row>
    <row r="2" spans="1:10" ht="21" x14ac:dyDescent="0.35">
      <c r="A2" s="47" t="s">
        <v>183</v>
      </c>
      <c r="B2" s="47"/>
      <c r="C2" s="47"/>
      <c r="D2" s="47"/>
      <c r="E2" s="47"/>
      <c r="F2" s="47"/>
      <c r="G2" s="47"/>
    </row>
    <row r="3" spans="1:10" x14ac:dyDescent="0.25">
      <c r="B3" t="s">
        <v>516</v>
      </c>
    </row>
    <row r="5" spans="1:10" ht="21" x14ac:dyDescent="0.35">
      <c r="C5" s="47" t="s">
        <v>184</v>
      </c>
      <c r="D5" s="47"/>
      <c r="E5" s="47"/>
      <c r="F5" s="47"/>
      <c r="J5" t="s">
        <v>293</v>
      </c>
    </row>
    <row r="7" spans="1:10" ht="15.75" x14ac:dyDescent="0.25">
      <c r="B7" s="24" t="s">
        <v>185</v>
      </c>
      <c r="F7" s="25">
        <f>SUM(F9:F10)</f>
        <v>27539.15000000002</v>
      </c>
      <c r="J7" s="26">
        <f>F7-'[5]Position Statement'!$F$7</f>
        <v>472.88000000000102</v>
      </c>
    </row>
    <row r="8" spans="1:10" x14ac:dyDescent="0.25">
      <c r="C8" s="27"/>
    </row>
    <row r="9" spans="1:10" x14ac:dyDescent="0.25">
      <c r="C9" t="s">
        <v>186</v>
      </c>
      <c r="F9" s="28">
        <f>[1]Chequing!F55</f>
        <v>27539.15000000002</v>
      </c>
    </row>
    <row r="10" spans="1:10" hidden="1" x14ac:dyDescent="0.25">
      <c r="C10" t="s">
        <v>187</v>
      </c>
      <c r="F10" s="28">
        <v>0</v>
      </c>
    </row>
    <row r="12" spans="1:10" ht="15.75" hidden="1" x14ac:dyDescent="0.25">
      <c r="B12" s="24" t="s">
        <v>18</v>
      </c>
      <c r="F12" s="29">
        <f>F15+F14+F16</f>
        <v>0</v>
      </c>
      <c r="J12" s="26"/>
    </row>
    <row r="13" spans="1:10" ht="15.75" hidden="1" x14ac:dyDescent="0.25">
      <c r="B13" s="24"/>
      <c r="F13" s="26"/>
    </row>
    <row r="14" spans="1:10" ht="15.75" hidden="1" x14ac:dyDescent="0.25">
      <c r="B14" s="24"/>
      <c r="F14" s="28"/>
    </row>
    <row r="15" spans="1:10" ht="15.75" hidden="1" x14ac:dyDescent="0.25">
      <c r="B15" s="24"/>
      <c r="C15" t="s">
        <v>188</v>
      </c>
      <c r="F15" s="28">
        <v>0</v>
      </c>
    </row>
    <row r="16" spans="1:10" ht="15.75" hidden="1" x14ac:dyDescent="0.25">
      <c r="B16" s="24"/>
      <c r="C16" t="s">
        <v>189</v>
      </c>
      <c r="F16" s="28"/>
    </row>
    <row r="17" spans="2:21" ht="15.75" x14ac:dyDescent="0.25">
      <c r="B17" s="24"/>
      <c r="F17" s="28"/>
    </row>
    <row r="18" spans="2:21" ht="15.75" x14ac:dyDescent="0.25">
      <c r="B18" s="24" t="s">
        <v>190</v>
      </c>
      <c r="F18" s="25">
        <f>'[1]Petty Cash'!D29</f>
        <v>-9.0900000000001455</v>
      </c>
      <c r="J18" s="26">
        <f>F18-'[5]Position Statement'!$F$18</f>
        <v>0</v>
      </c>
    </row>
    <row r="19" spans="2:21" ht="15.75" x14ac:dyDescent="0.25">
      <c r="B19" s="24"/>
      <c r="F19" s="28"/>
    </row>
    <row r="20" spans="2:21" ht="15.75" x14ac:dyDescent="0.25">
      <c r="B20" s="24" t="s">
        <v>191</v>
      </c>
      <c r="F20" s="30">
        <f>'[1]Deposit Slip (5)'!N21</f>
        <v>45.61</v>
      </c>
      <c r="J20" s="31">
        <f>F20-'[5]Position Statement'!$F$20</f>
        <v>0</v>
      </c>
    </row>
    <row r="21" spans="2:21" ht="15.75" x14ac:dyDescent="0.25">
      <c r="B21" s="24"/>
      <c r="C21" s="27"/>
      <c r="F21" s="28"/>
      <c r="J21" s="28"/>
    </row>
    <row r="22" spans="2:21" ht="15.75" x14ac:dyDescent="0.25">
      <c r="B22" s="24" t="s">
        <v>192</v>
      </c>
      <c r="F22" s="25">
        <f>'[2]Position Statement'!$F$22-102.9</f>
        <v>30</v>
      </c>
      <c r="J22" s="31">
        <f>F22-'[5]Position Statement'!$F$22</f>
        <v>0</v>
      </c>
    </row>
    <row r="23" spans="2:21" ht="15.75" x14ac:dyDescent="0.25">
      <c r="B23" s="24"/>
      <c r="F23" s="28"/>
    </row>
    <row r="24" spans="2:21" ht="16.5" thickBot="1" x14ac:dyDescent="0.3">
      <c r="B24" s="24" t="s">
        <v>193</v>
      </c>
      <c r="F24" s="32">
        <f>F7+F12+F18+F20+F22</f>
        <v>27605.67000000002</v>
      </c>
      <c r="I24" s="26"/>
      <c r="J24" s="26">
        <f>F24-'[5]Position Statement'!$F$24</f>
        <v>472.88000000000102</v>
      </c>
      <c r="O24" t="s">
        <v>294</v>
      </c>
      <c r="P24" s="31">
        <f>'[5]Position Statement'!$F$46</f>
        <v>19907.799999999916</v>
      </c>
      <c r="R24" t="s">
        <v>294</v>
      </c>
      <c r="S24" s="31">
        <f>P24</f>
        <v>19907.799999999916</v>
      </c>
    </row>
    <row r="25" spans="2:21" ht="15.75" thickTop="1" x14ac:dyDescent="0.25">
      <c r="O25" t="s">
        <v>295</v>
      </c>
      <c r="P25" s="31">
        <f>'[1]Operating Statement'!D40</f>
        <v>472.88</v>
      </c>
      <c r="R25" t="s">
        <v>296</v>
      </c>
      <c r="S25" s="31">
        <f>J7</f>
        <v>472.88000000000102</v>
      </c>
      <c r="U25" s="33">
        <f>P25-S25</f>
        <v>-1.0231815394945443E-12</v>
      </c>
    </row>
    <row r="26" spans="2:21" ht="15.75" x14ac:dyDescent="0.25">
      <c r="B26" s="24" t="s">
        <v>194</v>
      </c>
      <c r="F26" s="25">
        <f>[1]Chequing!F70</f>
        <v>120</v>
      </c>
      <c r="J26" s="31">
        <f>F26-'[5]Position Statement'!$F$26</f>
        <v>50</v>
      </c>
      <c r="O26" t="s">
        <v>297</v>
      </c>
      <c r="P26" s="31">
        <f>-J42</f>
        <v>-122.38000000000011</v>
      </c>
      <c r="R26" t="s">
        <v>297</v>
      </c>
      <c r="S26" s="31">
        <f>-J42</f>
        <v>-122.38000000000011</v>
      </c>
    </row>
    <row r="27" spans="2:21" ht="15.75" x14ac:dyDescent="0.25">
      <c r="B27" s="24"/>
      <c r="F27" s="28"/>
      <c r="O27" t="s">
        <v>298</v>
      </c>
      <c r="P27" s="31">
        <f>J26</f>
        <v>50</v>
      </c>
      <c r="R27" t="s">
        <v>298</v>
      </c>
      <c r="S27" s="31">
        <f>J26</f>
        <v>50</v>
      </c>
    </row>
    <row r="28" spans="2:21" ht="15.75" x14ac:dyDescent="0.25">
      <c r="B28" s="24"/>
      <c r="F28" s="28"/>
      <c r="O28" t="s">
        <v>299</v>
      </c>
      <c r="P28" s="31">
        <f>J22</f>
        <v>0</v>
      </c>
      <c r="R28" t="s">
        <v>299</v>
      </c>
      <c r="S28" s="31">
        <f>J22</f>
        <v>0</v>
      </c>
    </row>
    <row r="29" spans="2:21" ht="15.75" x14ac:dyDescent="0.25">
      <c r="B29" s="24"/>
      <c r="O29" t="s">
        <v>517</v>
      </c>
      <c r="P29" s="30">
        <f>'[1]Petty Cash'!D4-'[1]Petty Cash'!D29</f>
        <v>0</v>
      </c>
      <c r="R29" t="s">
        <v>300</v>
      </c>
      <c r="S29" s="30">
        <f>J20</f>
        <v>0</v>
      </c>
    </row>
    <row r="30" spans="2:21" ht="16.5" thickBot="1" x14ac:dyDescent="0.3">
      <c r="B30" s="24" t="s">
        <v>195</v>
      </c>
      <c r="F30" s="34">
        <f>F24+F26</f>
        <v>27725.67000000002</v>
      </c>
      <c r="I30" s="26"/>
      <c r="J30" s="26">
        <f>F30-'[5]Position Statement'!$F$30</f>
        <v>522.88000000000102</v>
      </c>
      <c r="L30" s="26">
        <f>J30-J42</f>
        <v>400.50000000000091</v>
      </c>
      <c r="P30" s="31">
        <f>SUM(P24:P29)</f>
        <v>20308.299999999916</v>
      </c>
      <c r="S30" s="31">
        <f>SUM(S24:S29)</f>
        <v>20308.299999999916</v>
      </c>
      <c r="U30" s="33">
        <f>ROUND(P30-S30,2)</f>
        <v>0</v>
      </c>
    </row>
    <row r="31" spans="2:21" ht="16.5" thickTop="1" x14ac:dyDescent="0.25">
      <c r="B31" s="24"/>
      <c r="F31" s="28"/>
    </row>
    <row r="32" spans="2:21" ht="21" x14ac:dyDescent="0.35">
      <c r="C32" s="47" t="s">
        <v>196</v>
      </c>
      <c r="D32" s="47"/>
      <c r="E32" s="47"/>
      <c r="F32" s="47"/>
    </row>
    <row r="33" spans="2:16" ht="21" x14ac:dyDescent="0.35">
      <c r="C33" s="35"/>
      <c r="D33" s="35"/>
      <c r="E33" s="35"/>
      <c r="F33" s="35"/>
    </row>
    <row r="34" spans="2:16" ht="15.75" x14ac:dyDescent="0.25">
      <c r="B34" s="24" t="s">
        <v>197</v>
      </c>
      <c r="F34" s="26">
        <f>'[1]Building Fund Escrow'!D5</f>
        <v>6371.1800000001058</v>
      </c>
      <c r="J34" s="26">
        <f>F34-'[5]Position Statement'!$F$34</f>
        <v>120.64000000000033</v>
      </c>
    </row>
    <row r="35" spans="2:16" ht="15.75" x14ac:dyDescent="0.25">
      <c r="B35" s="24" t="s">
        <v>198</v>
      </c>
      <c r="F35" s="36"/>
      <c r="J35" s="26">
        <f>F35-'[5]Position Statement'!$F$35</f>
        <v>0</v>
      </c>
    </row>
    <row r="36" spans="2:16" ht="15.75" x14ac:dyDescent="0.25">
      <c r="B36" s="24" t="s">
        <v>518</v>
      </c>
      <c r="F36" s="36">
        <f>'[1]Junior Library Fund'!D5</f>
        <v>1042</v>
      </c>
      <c r="J36" s="26"/>
    </row>
    <row r="37" spans="2:16" ht="15.75" hidden="1" x14ac:dyDescent="0.25">
      <c r="B37" s="24" t="s">
        <v>199</v>
      </c>
      <c r="F37" s="36"/>
      <c r="J37" s="26"/>
    </row>
    <row r="38" spans="2:16" ht="15.75" x14ac:dyDescent="0.25">
      <c r="B38" s="24" t="s">
        <v>200</v>
      </c>
      <c r="F38" s="28">
        <f>[1]Chequing!F64</f>
        <v>4.1899999999999995</v>
      </c>
      <c r="J38" s="31">
        <f>F38-'[5]Position Statement'!$F$38</f>
        <v>1.7399999999999998</v>
      </c>
    </row>
    <row r="39" spans="2:16" x14ac:dyDescent="0.25">
      <c r="C39" s="27"/>
      <c r="F39" s="28"/>
    </row>
    <row r="40" spans="2:16" x14ac:dyDescent="0.25">
      <c r="C40" s="27"/>
      <c r="F40" s="28"/>
    </row>
    <row r="41" spans="2:16" x14ac:dyDescent="0.25">
      <c r="C41" s="27"/>
      <c r="F41" s="28"/>
    </row>
    <row r="42" spans="2:16" ht="16.5" thickBot="1" x14ac:dyDescent="0.3">
      <c r="B42" s="24" t="s">
        <v>201</v>
      </c>
      <c r="F42" s="37">
        <f>SUM(F34:F38)</f>
        <v>7417.3700000001054</v>
      </c>
      <c r="J42" s="26">
        <f>F42-'[5]Position Statement'!$F$42</f>
        <v>122.38000000000011</v>
      </c>
      <c r="L42" s="26"/>
    </row>
    <row r="43" spans="2:16" ht="15.75" thickTop="1" x14ac:dyDescent="0.25">
      <c r="B43" s="27"/>
      <c r="L43" s="26"/>
    </row>
    <row r="44" spans="2:16" x14ac:dyDescent="0.25">
      <c r="C44" s="27"/>
    </row>
    <row r="46" spans="2:16" ht="16.5" thickBot="1" x14ac:dyDescent="0.3">
      <c r="B46" s="24" t="s">
        <v>202</v>
      </c>
      <c r="C46" s="24"/>
      <c r="D46" s="24"/>
      <c r="E46" s="24"/>
      <c r="F46" s="38">
        <f>F30-F42</f>
        <v>20308.299999999916</v>
      </c>
      <c r="H46" s="26"/>
      <c r="J46" s="28">
        <f>'[5]Position Statement'!$F$46+'[1]Operating Statement'!D40-(F42-'[5]Position Statement'!$F$42)+[1]Chequing!F70-[5]Chequing!$F$70+F22-'[5]Position Statement'!$F$22</f>
        <v>20308.299999999916</v>
      </c>
      <c r="K46" t="str">
        <f>IF(ROUND(F46-J46,2)=0,"Check","Error")</f>
        <v>Check</v>
      </c>
      <c r="N46" s="28">
        <f>F46-'[6]Position Statement'!$F$45</f>
        <v>20308.299999999916</v>
      </c>
      <c r="P46" s="39">
        <f>N46-'[1]Operating Statement'!D7</f>
        <v>19848.979999999916</v>
      </c>
    </row>
    <row r="47" spans="2:16" ht="15.75" thickTop="1" x14ac:dyDescent="0.25">
      <c r="J47" s="26"/>
    </row>
    <row r="48" spans="2:16" x14ac:dyDescent="0.25">
      <c r="H48" s="26"/>
      <c r="J48" s="28">
        <f>F46-J46</f>
        <v>0</v>
      </c>
    </row>
  </sheetData>
  <mergeCells count="4">
    <mergeCell ref="A1:G1"/>
    <mergeCell ref="A2:G2"/>
    <mergeCell ref="C5:F5"/>
    <mergeCell ref="C32:F32"/>
  </mergeCells>
  <pageMargins left="0.23611111111111099" right="0.23611111111111099" top="0.74791666666666701" bottom="0.74791666666666701" header="0.51180555555555496" footer="0.51180555555555496"/>
  <pageSetup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5"/>
  <sheetViews>
    <sheetView tabSelected="1" zoomScaleNormal="100" workbookViewId="0">
      <selection activeCell="E3" sqref="E3"/>
    </sheetView>
  </sheetViews>
  <sheetFormatPr defaultRowHeight="15" x14ac:dyDescent="0.25"/>
  <cols>
    <col min="1" max="2" width="8.7109375" customWidth="1"/>
    <col min="3" max="3" width="24.5703125" customWidth="1"/>
    <col min="4" max="4" width="15" customWidth="1"/>
    <col min="5" max="6" width="8.7109375" customWidth="1"/>
    <col min="7" max="7" width="15.140625" customWidth="1"/>
    <col min="8" max="8" width="8.7109375" customWidth="1"/>
    <col min="9" max="9" width="14.85546875" customWidth="1"/>
    <col min="10" max="10" width="11.5703125" customWidth="1"/>
    <col min="11" max="11" width="11.28515625" customWidth="1"/>
    <col min="12" max="12" width="8.7109375" customWidth="1"/>
    <col min="13" max="13" width="12.42578125" customWidth="1"/>
    <col min="14" max="15" width="8.7109375" customWidth="1"/>
    <col min="16" max="16" width="13.85546875" customWidth="1"/>
    <col min="17" max="17" width="13.42578125" customWidth="1"/>
    <col min="18" max="1025" width="8.7109375" customWidth="1"/>
  </cols>
  <sheetData>
    <row r="1" spans="1:16" ht="21" x14ac:dyDescent="0.35">
      <c r="A1" s="47" t="s">
        <v>161</v>
      </c>
      <c r="B1" s="47"/>
      <c r="C1" s="47"/>
      <c r="D1" s="47"/>
      <c r="E1" s="47"/>
      <c r="F1" s="47"/>
      <c r="G1" s="47"/>
    </row>
    <row r="2" spans="1:16" ht="23.25" x14ac:dyDescent="0.35">
      <c r="A2" s="48" t="s">
        <v>162</v>
      </c>
      <c r="B2" s="48"/>
      <c r="C2" s="48"/>
      <c r="D2" s="48"/>
      <c r="E2" s="48"/>
      <c r="F2" s="48"/>
      <c r="G2" s="48"/>
    </row>
    <row r="3" spans="1:16" x14ac:dyDescent="0.25">
      <c r="C3" t="str">
        <f>'[1]Position Statement'!F3</f>
        <v>AS OF: May 31, 2021</v>
      </c>
    </row>
    <row r="5" spans="1:16" ht="15.75" x14ac:dyDescent="0.25">
      <c r="B5" s="24" t="s">
        <v>163</v>
      </c>
    </row>
    <row r="6" spans="1:16" ht="15.75" x14ac:dyDescent="0.25">
      <c r="B6" s="24"/>
      <c r="G6" s="27" t="s">
        <v>164</v>
      </c>
      <c r="I6" s="27" t="s">
        <v>301</v>
      </c>
      <c r="N6" s="40" t="s">
        <v>302</v>
      </c>
    </row>
    <row r="7" spans="1:16" x14ac:dyDescent="0.25">
      <c r="C7" t="s">
        <v>0</v>
      </c>
      <c r="D7" s="12">
        <f>SUM('[1]Net Shed Tally Sheets - 1:Sheet 15'!F24)-SUM('[1]Net Shed Tally Sheets - 1:Sheet 15'!F27)-SUM('[1]Net Shed Tally Sheets - 1:Sheet 15'!F30)-'[1]Sheet 5'!F24</f>
        <v>459.32</v>
      </c>
      <c r="G7" s="28">
        <f>D7+'[5]Operating Statement'!G7</f>
        <v>15215.94</v>
      </c>
      <c r="I7" s="36">
        <f>'[3]Operating Statement'!G7</f>
        <v>19197.87</v>
      </c>
      <c r="K7" s="26"/>
      <c r="N7" t="s">
        <v>303</v>
      </c>
    </row>
    <row r="8" spans="1:16" x14ac:dyDescent="0.25">
      <c r="C8" t="s">
        <v>1</v>
      </c>
      <c r="D8" s="12">
        <f>SUM('[1]Net Shed Tally Sheets - 1:Sheet 15'!F27)</f>
        <v>0</v>
      </c>
      <c r="G8" s="28">
        <f>D8+'[5]Operating Statement'!G8</f>
        <v>141</v>
      </c>
      <c r="I8" s="36">
        <f>'[3]Operating Statement'!G8</f>
        <v>48</v>
      </c>
      <c r="K8" s="41"/>
    </row>
    <row r="9" spans="1:16" x14ac:dyDescent="0.25">
      <c r="C9" t="s">
        <v>165</v>
      </c>
      <c r="D9" s="12">
        <f>SUM('[1]Net Shed Tally Sheets - 1:Sheet 15'!F30)+SUM('[1]Building Fund:Building Fund - 5'!C10)-[1]Chequing!F68+[5]Chequing!$F$68-[1]Chequing!F69+'[1]Petty Cash'!D8</f>
        <v>75.680000000000007</v>
      </c>
      <c r="G9" s="28">
        <f>D9+'[5]Operating Statement'!G9</f>
        <v>172789.88999999998</v>
      </c>
      <c r="I9" s="36">
        <f>'[3]Operating Statement'!G9</f>
        <v>197090.87</v>
      </c>
    </row>
    <row r="10" spans="1:16" x14ac:dyDescent="0.25">
      <c r="C10" t="s">
        <v>2</v>
      </c>
      <c r="D10" s="28">
        <f>SUM('[1]Concert Tally Sheets - 1:Concert Tally Sheets - 5'!F21)</f>
        <v>0</v>
      </c>
      <c r="G10" s="28">
        <f>D10+'[5]Operating Statement'!G10</f>
        <v>0</v>
      </c>
      <c r="I10" s="36">
        <f>'[3]Operating Statement'!G10</f>
        <v>4094.0199999999995</v>
      </c>
    </row>
    <row r="11" spans="1:16" x14ac:dyDescent="0.25">
      <c r="C11" t="s">
        <v>166</v>
      </c>
      <c r="D11" s="12"/>
      <c r="G11" s="28">
        <f>D11+'[5]Operating Statement'!G11</f>
        <v>0</v>
      </c>
      <c r="I11" s="36">
        <f>'[3]Operating Statement'!G11</f>
        <v>15324.56</v>
      </c>
      <c r="J11" s="31"/>
    </row>
    <row r="12" spans="1:16" x14ac:dyDescent="0.25">
      <c r="C12" t="s">
        <v>55</v>
      </c>
      <c r="D12" s="28"/>
      <c r="G12" s="28">
        <f>D12+'[5]Operating Statement'!G12</f>
        <v>0</v>
      </c>
      <c r="I12" s="36">
        <f>'[3]Operating Statement'!G12</f>
        <v>623.2100000000064</v>
      </c>
    </row>
    <row r="13" spans="1:16" x14ac:dyDescent="0.25">
      <c r="C13" t="s">
        <v>3</v>
      </c>
      <c r="D13" s="28">
        <f>[1]Chequing!F17</f>
        <v>0</v>
      </c>
      <c r="G13" s="28">
        <f>D13+'[5]Operating Statement'!G13</f>
        <v>478.97</v>
      </c>
      <c r="I13" s="36">
        <f>'[3]Operating Statement'!G13</f>
        <v>759.36</v>
      </c>
    </row>
    <row r="14" spans="1:16" x14ac:dyDescent="0.25">
      <c r="C14" t="s">
        <v>304</v>
      </c>
      <c r="G14" s="28"/>
      <c r="I14" s="36">
        <f>'[3]Operating Statement'!G14</f>
        <v>0</v>
      </c>
    </row>
    <row r="15" spans="1:16" x14ac:dyDescent="0.25">
      <c r="C15" s="27" t="s">
        <v>167</v>
      </c>
      <c r="D15" s="42">
        <f>SUM(D5:D14)</f>
        <v>535</v>
      </c>
      <c r="E15" s="26"/>
      <c r="G15" s="42">
        <f>D15+'[5]Operating Statement'!$G$15</f>
        <v>188625.8</v>
      </c>
      <c r="I15" s="42">
        <f>'[3]Operating Statement'!G15</f>
        <v>237137.88999999998</v>
      </c>
      <c r="K15" s="28">
        <f>SUM(G7:G13)</f>
        <v>188625.8</v>
      </c>
      <c r="L15" t="str">
        <f>IF(G15=K15,"Check","Error")</f>
        <v>Check</v>
      </c>
      <c r="M15" s="28" t="s">
        <v>305</v>
      </c>
      <c r="P15" s="28">
        <f>[1]Chequing!F19</f>
        <v>535</v>
      </c>
    </row>
    <row r="16" spans="1:16" x14ac:dyDescent="0.25">
      <c r="G16" s="28"/>
      <c r="I16" s="26"/>
      <c r="N16" t="s">
        <v>306</v>
      </c>
      <c r="P16" s="31">
        <f>'[1]Position Statement'!F20</f>
        <v>45.61</v>
      </c>
    </row>
    <row r="17" spans="2:17" ht="15.75" x14ac:dyDescent="0.25">
      <c r="B17" s="24" t="s">
        <v>168</v>
      </c>
      <c r="G17" s="28"/>
      <c r="N17" t="s">
        <v>519</v>
      </c>
      <c r="P17" s="28"/>
    </row>
    <row r="18" spans="2:17" x14ac:dyDescent="0.25">
      <c r="C18" t="s">
        <v>5</v>
      </c>
      <c r="D18" s="43">
        <f>[1]Chequing!F35</f>
        <v>0</v>
      </c>
      <c r="F18" s="10" t="s">
        <v>10</v>
      </c>
      <c r="G18" s="28">
        <f>D18+'[5]Operating Statement'!G18</f>
        <v>622.29999999999995</v>
      </c>
      <c r="I18" s="36">
        <f>'[3]Operating Statement'!G18</f>
        <v>509.99999999999994</v>
      </c>
      <c r="M18" t="s">
        <v>307</v>
      </c>
      <c r="N18" t="s">
        <v>520</v>
      </c>
      <c r="P18" s="28">
        <f>-'[7]Position Statement'!$F$20</f>
        <v>-45.61</v>
      </c>
    </row>
    <row r="19" spans="2:17" x14ac:dyDescent="0.25">
      <c r="C19" t="s">
        <v>8</v>
      </c>
      <c r="D19" s="43"/>
      <c r="F19" s="10" t="s">
        <v>11</v>
      </c>
      <c r="G19" s="28">
        <f>D19+'[5]Operating Statement'!G19</f>
        <v>0</v>
      </c>
      <c r="I19" s="36">
        <f>'[3]Operating Statement'!G19</f>
        <v>365.14000000000004</v>
      </c>
      <c r="M19" t="s">
        <v>307</v>
      </c>
      <c r="N19" t="s">
        <v>247</v>
      </c>
      <c r="P19" s="28"/>
    </row>
    <row r="20" spans="2:17" x14ac:dyDescent="0.25">
      <c r="C20" t="s">
        <v>6</v>
      </c>
      <c r="D20" s="43">
        <f>[1]Chequing!F33</f>
        <v>0</v>
      </c>
      <c r="F20" s="10" t="s">
        <v>9</v>
      </c>
      <c r="G20" s="28">
        <f>D20+'[5]Operating Statement'!G20</f>
        <v>807</v>
      </c>
      <c r="I20" s="36">
        <f>'[3]Operating Statement'!G20</f>
        <v>2058</v>
      </c>
      <c r="P20" s="28">
        <f>SUM(P15:P19)</f>
        <v>535</v>
      </c>
    </row>
    <row r="21" spans="2:17" x14ac:dyDescent="0.25">
      <c r="C21" t="s">
        <v>7</v>
      </c>
      <c r="D21" s="43">
        <f>[1]Chequing!F38</f>
        <v>0</v>
      </c>
      <c r="F21" s="10" t="s">
        <v>10</v>
      </c>
      <c r="G21" s="28">
        <f>D21+'[5]Operating Statement'!G21</f>
        <v>1600</v>
      </c>
      <c r="I21" s="36">
        <f>'[3]Operating Statement'!G21</f>
        <v>1375</v>
      </c>
      <c r="Q21" s="28">
        <f>D15-P20</f>
        <v>0</v>
      </c>
    </row>
    <row r="22" spans="2:17" x14ac:dyDescent="0.25">
      <c r="C22" t="s">
        <v>4</v>
      </c>
      <c r="D22" s="43">
        <f>[1]Chequing!F34</f>
        <v>0</v>
      </c>
      <c r="F22" s="10" t="s">
        <v>11</v>
      </c>
      <c r="G22" s="28">
        <f>D22+'[5]Operating Statement'!G22</f>
        <v>42.3</v>
      </c>
      <c r="I22" s="36">
        <f>'[3]Operating Statement'!G22</f>
        <v>119.55999999999999</v>
      </c>
    </row>
    <row r="23" spans="2:17" x14ac:dyDescent="0.25">
      <c r="C23" t="s">
        <v>169</v>
      </c>
      <c r="D23" s="43">
        <f>[1]Chequing!F39</f>
        <v>2.6199999999999997</v>
      </c>
      <c r="F23" s="10" t="s">
        <v>83</v>
      </c>
      <c r="G23" s="28">
        <f>D23+'[5]Operating Statement'!G23</f>
        <v>1776.2299999999998</v>
      </c>
      <c r="I23" s="36">
        <f>'[3]Operating Statement'!G23</f>
        <v>2776.720000000003</v>
      </c>
    </row>
    <row r="24" spans="2:17" x14ac:dyDescent="0.25">
      <c r="C24" t="s">
        <v>170</v>
      </c>
      <c r="D24" s="43"/>
      <c r="F24" s="10" t="s">
        <v>9</v>
      </c>
      <c r="G24" s="28">
        <f>D24+'[5]Operating Statement'!G24</f>
        <v>0</v>
      </c>
      <c r="I24" s="36">
        <f>'[3]Operating Statement'!G24</f>
        <v>446.03</v>
      </c>
    </row>
    <row r="25" spans="2:17" x14ac:dyDescent="0.25">
      <c r="C25" t="s">
        <v>171</v>
      </c>
      <c r="D25" s="43">
        <f>[1]Chequing!F32</f>
        <v>0</v>
      </c>
      <c r="F25" s="10" t="s">
        <v>9</v>
      </c>
      <c r="G25" s="28">
        <f>D25+'[5]Operating Statement'!G25</f>
        <v>285347.92</v>
      </c>
      <c r="I25" s="36">
        <f>'[3]Operating Statement'!G25</f>
        <v>349645</v>
      </c>
    </row>
    <row r="26" spans="2:17" x14ac:dyDescent="0.25">
      <c r="C26" t="s">
        <v>308</v>
      </c>
      <c r="D26" s="43">
        <f>[1]Chequing!F41</f>
        <v>0</v>
      </c>
      <c r="F26" s="10" t="s">
        <v>9</v>
      </c>
      <c r="G26" s="28">
        <f>D26+'[5]Operating Statement'!G26</f>
        <v>0</v>
      </c>
      <c r="I26" s="36">
        <f>'[3]Operating Statement'!G26</f>
        <v>714.2</v>
      </c>
    </row>
    <row r="27" spans="2:17" x14ac:dyDescent="0.25">
      <c r="C27" t="s">
        <v>172</v>
      </c>
      <c r="D27" s="43">
        <f>[1]Chequing!F30</f>
        <v>35</v>
      </c>
      <c r="F27" s="10" t="s">
        <v>9</v>
      </c>
      <c r="G27" s="28">
        <f>D27+'[5]Operating Statement'!G27</f>
        <v>420</v>
      </c>
      <c r="I27" s="36">
        <f>'[3]Operating Statement'!G27</f>
        <v>370</v>
      </c>
      <c r="K27" t="s">
        <v>10</v>
      </c>
      <c r="M27" t="s">
        <v>532</v>
      </c>
      <c r="P27">
        <v>176.75</v>
      </c>
    </row>
    <row r="28" spans="2:17" x14ac:dyDescent="0.25">
      <c r="C28" t="s">
        <v>173</v>
      </c>
      <c r="D28" s="43">
        <f>[1]Chequing!F37</f>
        <v>0</v>
      </c>
      <c r="F28" s="10" t="s">
        <v>10</v>
      </c>
      <c r="G28" s="28">
        <f>D28+'[5]Operating Statement'!G28</f>
        <v>159.97999999999999</v>
      </c>
      <c r="H28" s="28"/>
      <c r="I28" s="36">
        <f>'[3]Operating Statement'!G28</f>
        <v>0</v>
      </c>
      <c r="K28" t="s">
        <v>10</v>
      </c>
      <c r="M28" t="s">
        <v>533</v>
      </c>
      <c r="P28">
        <v>199.95</v>
      </c>
    </row>
    <row r="29" spans="2:17" x14ac:dyDescent="0.25">
      <c r="C29" t="s">
        <v>174</v>
      </c>
      <c r="D29" s="43">
        <f>[1]Chequing!F40+'[1]Petty Cash'!D15+'[1]Petty Cash'!D16+'[1]Petty Cash'!D17</f>
        <v>0</v>
      </c>
      <c r="F29" s="10" t="s">
        <v>9</v>
      </c>
      <c r="G29" s="28">
        <f>D29+'[5]Operating Statement'!G29</f>
        <v>228</v>
      </c>
      <c r="I29" s="36">
        <f>'[3]Operating Statement'!G29</f>
        <v>367.28</v>
      </c>
      <c r="K29" t="s">
        <v>11</v>
      </c>
      <c r="M29" t="s">
        <v>534</v>
      </c>
      <c r="P29">
        <v>100</v>
      </c>
    </row>
    <row r="30" spans="2:17" x14ac:dyDescent="0.25">
      <c r="C30" t="s">
        <v>175</v>
      </c>
      <c r="D30" s="43">
        <f>[1]Chequing!F29</f>
        <v>17.649999999999999</v>
      </c>
      <c r="F30" s="11" t="s">
        <v>9</v>
      </c>
      <c r="G30" s="28">
        <f>D30+'[5]Operating Statement'!G30</f>
        <v>224.33973451327438</v>
      </c>
      <c r="H30" s="28"/>
      <c r="I30" s="36">
        <f>'[3]Operating Statement'!G30</f>
        <v>233.87026548672569</v>
      </c>
      <c r="K30" t="s">
        <v>9</v>
      </c>
      <c r="M30" t="s">
        <v>535</v>
      </c>
      <c r="P30">
        <v>71</v>
      </c>
    </row>
    <row r="31" spans="2:17" x14ac:dyDescent="0.25">
      <c r="C31" t="s">
        <v>176</v>
      </c>
      <c r="D31" s="43">
        <f>[1]Chequing!F31</f>
        <v>0</v>
      </c>
      <c r="F31" s="11" t="s">
        <v>9</v>
      </c>
      <c r="G31" s="28">
        <f>D31+'[5]Operating Statement'!G31</f>
        <v>0</v>
      </c>
      <c r="H31" s="28"/>
      <c r="I31" s="36">
        <f>'[3]Operating Statement'!G31</f>
        <v>0</v>
      </c>
      <c r="K31" t="s">
        <v>11</v>
      </c>
      <c r="M31" t="s">
        <v>536</v>
      </c>
      <c r="P31">
        <v>115</v>
      </c>
    </row>
    <row r="32" spans="2:17" x14ac:dyDescent="0.25">
      <c r="C32" t="s">
        <v>177</v>
      </c>
      <c r="D32" s="43">
        <f>[1]Chequing!F43+'[1]Petty Cash'!D18</f>
        <v>0</v>
      </c>
      <c r="F32" s="11" t="s">
        <v>83</v>
      </c>
      <c r="G32" s="28">
        <f>D32+'[5]Operating Statement'!G32</f>
        <v>24</v>
      </c>
      <c r="H32" s="28"/>
      <c r="I32" s="36">
        <f>'[3]Operating Statement'!G32</f>
        <v>4922.0300000000007</v>
      </c>
    </row>
    <row r="33" spans="2:14" x14ac:dyDescent="0.25">
      <c r="C33" t="s">
        <v>178</v>
      </c>
      <c r="D33" s="43">
        <f>'[1]Petty Cash'!D20+[1]Chequing!F42</f>
        <v>0</v>
      </c>
      <c r="F33" s="11" t="s">
        <v>537</v>
      </c>
      <c r="G33" s="28">
        <f>D33+'[5]Operating Statement'!G33</f>
        <v>662.7</v>
      </c>
      <c r="H33" s="28"/>
      <c r="I33" s="36">
        <f>'[3]Operating Statement'!G33</f>
        <v>202.19</v>
      </c>
    </row>
    <row r="34" spans="2:14" x14ac:dyDescent="0.25">
      <c r="C34" t="s">
        <v>179</v>
      </c>
      <c r="D34" s="43">
        <f>[1]Chequing!F44+'[1]Petty Cash'!I22</f>
        <v>6.85</v>
      </c>
      <c r="F34" s="10" t="s">
        <v>9</v>
      </c>
      <c r="G34" s="28">
        <f>D34+'[5]Operating Statement'!G34</f>
        <v>222.85026548672559</v>
      </c>
      <c r="I34" s="36">
        <f>'[3]Operating Statement'!G34</f>
        <v>1028.4697345132745</v>
      </c>
      <c r="K34" s="2">
        <f>G36+G34*5/13-'[8]Operating Statement'!$K$34</f>
        <v>68.45769230769227</v>
      </c>
      <c r="L34" t="s">
        <v>521</v>
      </c>
    </row>
    <row r="35" spans="2:14" x14ac:dyDescent="0.25">
      <c r="C35" t="s">
        <v>180</v>
      </c>
      <c r="D35" s="43">
        <f>[1]Chequing!F45</f>
        <v>0</v>
      </c>
      <c r="F35" s="10" t="s">
        <v>10</v>
      </c>
      <c r="G35" s="28">
        <f>D35+'[5]Operating Statement'!G35</f>
        <v>128</v>
      </c>
      <c r="I35" s="36">
        <f>'[3]Operating Statement'!G35</f>
        <v>110</v>
      </c>
      <c r="L35" s="44">
        <f>ROUND(K34*50%,2)</f>
        <v>34.229999999999997</v>
      </c>
    </row>
    <row r="36" spans="2:14" x14ac:dyDescent="0.25">
      <c r="C36" t="s">
        <v>181</v>
      </c>
      <c r="D36" s="43">
        <f>[1]Chequing!F46</f>
        <v>0</v>
      </c>
      <c r="F36" s="10" t="s">
        <v>9</v>
      </c>
      <c r="G36" s="28">
        <f>D36+'[5]Operating Statement'!G36</f>
        <v>40.35</v>
      </c>
      <c r="I36" s="36">
        <f>'[3]Operating Statement'!G36</f>
        <v>103.38999999999999</v>
      </c>
      <c r="K36" s="2">
        <f>G35+G34*8/13-'[8]Operating Statement'!$K$36</f>
        <v>44.97230769230768</v>
      </c>
      <c r="L36" t="s">
        <v>522</v>
      </c>
    </row>
    <row r="37" spans="2:14" x14ac:dyDescent="0.25">
      <c r="G37" s="28"/>
      <c r="I37" s="36">
        <f>'[3]Operating Statement'!G37</f>
        <v>0</v>
      </c>
      <c r="L37" s="44">
        <f>ROUND(K36*82%,2)</f>
        <v>36.880000000000003</v>
      </c>
      <c r="N37" s="44">
        <f>L35+L37</f>
        <v>71.11</v>
      </c>
    </row>
    <row r="38" spans="2:14" x14ac:dyDescent="0.25">
      <c r="C38" s="27" t="s">
        <v>167</v>
      </c>
      <c r="D38" s="42">
        <f>SUM(D17:D37)</f>
        <v>62.12</v>
      </c>
      <c r="G38" s="42">
        <f>D38+'[5]Operating Statement'!$G$38</f>
        <v>292305.96999999997</v>
      </c>
      <c r="I38" s="36">
        <f>'[3]Operating Statement'!G38</f>
        <v>365346.88</v>
      </c>
      <c r="K38" s="28">
        <f>SUM(G18:G37)</f>
        <v>292305.96999999997</v>
      </c>
      <c r="L38" t="str">
        <f>IF(G38=K38,"Check","Error")</f>
        <v>Check</v>
      </c>
    </row>
    <row r="39" spans="2:14" x14ac:dyDescent="0.25">
      <c r="G39" s="28"/>
      <c r="I39" s="36"/>
      <c r="M39" s="28" t="str">
        <f>IF(ROUND(D38-[1]Chequing!F47-'[1]Petty Cash'!D22,2)&lt;&gt;0,"Error","Check")</f>
        <v>Check</v>
      </c>
    </row>
    <row r="40" spans="2:14" ht="16.5" thickBot="1" x14ac:dyDescent="0.3">
      <c r="B40" s="24" t="s">
        <v>182</v>
      </c>
      <c r="C40" s="24"/>
      <c r="D40" s="38">
        <f>D15-D38</f>
        <v>472.88</v>
      </c>
      <c r="G40" s="38">
        <f>D40+'[5]Operating Statement'!$G$40</f>
        <v>-103680.16999999998</v>
      </c>
      <c r="I40" s="38">
        <f>'[3]Operating Statement'!G40</f>
        <v>-128208.99000000002</v>
      </c>
      <c r="M40" s="28">
        <f>D38-[1]Chequing!F47-'[1]Petty Cash'!D22</f>
        <v>0</v>
      </c>
    </row>
    <row r="41" spans="2:14" ht="15.75" thickTop="1" x14ac:dyDescent="0.25">
      <c r="I41" s="36"/>
    </row>
    <row r="42" spans="2:14" x14ac:dyDescent="0.25">
      <c r="I42" s="36"/>
      <c r="M42" s="26"/>
    </row>
    <row r="43" spans="2:14" x14ac:dyDescent="0.25">
      <c r="D43" s="28">
        <f>-([1]Chequing!F6-[1]Chequing!F55+'[1]Petty Cash'!D4-'[1]Petty Cash'!D29+'[7]Position Statement'!$F$20-'[1]Position Statement'!F20+'[7]Position Statement'!$F$22-'[1]Position Statement'!F22)</f>
        <v>472.88000000000102</v>
      </c>
      <c r="E43" t="str">
        <f>IF(ROUND(D40-D43,2)=0,"Check","Error")</f>
        <v>Check</v>
      </c>
      <c r="G43" s="28">
        <f>SUM(G7:G14)-SUM(G18:G37)</f>
        <v>-103680.16999999998</v>
      </c>
      <c r="H43" t="str">
        <f>IF(ROUND(G43-G40,2)=0,"Check","Error")</f>
        <v>Check</v>
      </c>
    </row>
    <row r="44" spans="2:14" x14ac:dyDescent="0.25">
      <c r="D44" s="26"/>
    </row>
    <row r="45" spans="2:14" x14ac:dyDescent="0.25">
      <c r="D45" s="26">
        <f>D40-D43</f>
        <v>-1.0231815394945443E-12</v>
      </c>
    </row>
  </sheetData>
  <mergeCells count="2">
    <mergeCell ref="A1:G1"/>
    <mergeCell ref="A2:G2"/>
  </mergeCells>
  <pageMargins left="0.70833333333333304" right="0.70833333333333304" top="0.74791666666666701" bottom="0.74791666666666701" header="0.51180555555555496" footer="0.51180555555555496"/>
  <pageSetup scale="83" firstPageNumber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V23"/>
  <sheetViews>
    <sheetView workbookViewId="0">
      <selection activeCell="E9" sqref="E9"/>
    </sheetView>
  </sheetViews>
  <sheetFormatPr defaultRowHeight="15" x14ac:dyDescent="0.25"/>
  <cols>
    <col min="3" max="5" width="11.5703125" bestFit="1" customWidth="1"/>
    <col min="6" max="6" width="10.5703125" bestFit="1" customWidth="1"/>
    <col min="7" max="7" width="12.5703125" bestFit="1" customWidth="1"/>
    <col min="8" max="8" width="10.5703125" bestFit="1" customWidth="1"/>
    <col min="9" max="9" width="14.85546875" bestFit="1" customWidth="1"/>
    <col min="12" max="14" width="12.5703125" bestFit="1" customWidth="1"/>
    <col min="15" max="15" width="14.5703125" bestFit="1" customWidth="1"/>
    <col min="16" max="16" width="11.5703125" bestFit="1" customWidth="1"/>
  </cols>
  <sheetData>
    <row r="2" spans="1:22" x14ac:dyDescent="0.25">
      <c r="C2" t="s">
        <v>160</v>
      </c>
      <c r="D2" t="s">
        <v>225</v>
      </c>
      <c r="E2" t="s">
        <v>226</v>
      </c>
      <c r="F2" t="s">
        <v>247</v>
      </c>
      <c r="G2" t="s">
        <v>227</v>
      </c>
      <c r="H2" t="s">
        <v>228</v>
      </c>
      <c r="J2" t="s">
        <v>243</v>
      </c>
      <c r="K2" t="s">
        <v>244</v>
      </c>
      <c r="L2" t="s">
        <v>167</v>
      </c>
      <c r="M2" s="46" t="s">
        <v>162</v>
      </c>
      <c r="N2" s="46"/>
      <c r="O2" t="s">
        <v>324</v>
      </c>
      <c r="P2" t="s">
        <v>325</v>
      </c>
    </row>
    <row r="3" spans="1:22" x14ac:dyDescent="0.25">
      <c r="A3" t="s">
        <v>38</v>
      </c>
      <c r="E3" s="2">
        <f>'[2]Building Fund'!$X$10</f>
        <v>2725</v>
      </c>
      <c r="F3" s="2">
        <f>'[2]Building Fund'!$Y$10</f>
        <v>107.97999999999999</v>
      </c>
      <c r="G3" s="9">
        <f>SUM('Tax Receipts 2020'!E26:E28)</f>
        <v>350</v>
      </c>
      <c r="H3" s="3">
        <f>'[2]Sheet 3'!$F$30</f>
        <v>50</v>
      </c>
      <c r="I3" s="2">
        <f>L3-M3</f>
        <v>-50</v>
      </c>
      <c r="J3" s="2"/>
      <c r="K3" s="2"/>
      <c r="L3" s="3">
        <f>SUM(C3:H3)-F3</f>
        <v>3125</v>
      </c>
      <c r="M3" s="2">
        <f>'[2]Operating Statement'!$D$9</f>
        <v>3175</v>
      </c>
      <c r="N3" s="9">
        <f>M3</f>
        <v>3175</v>
      </c>
      <c r="O3" s="2">
        <f>[2]Chequing!$F$68</f>
        <v>120</v>
      </c>
      <c r="P3" s="2">
        <f>L3-O3-M3+[3]Chequing!$F$68</f>
        <v>-100</v>
      </c>
      <c r="Q3" s="2"/>
    </row>
    <row r="4" spans="1:22" x14ac:dyDescent="0.25">
      <c r="A4" t="s">
        <v>215</v>
      </c>
      <c r="E4" s="2">
        <f>'[9]Building Fund'!$X$10</f>
        <v>250</v>
      </c>
      <c r="F4" s="2">
        <f>'[9]Building Fund'!$Y$10</f>
        <v>8.9199999999999982</v>
      </c>
      <c r="G4" s="9">
        <f>SUM('Tax Receipts 2020'!E29:E31,'Tax Receipts 2020'!E34)</f>
        <v>3455</v>
      </c>
      <c r="H4" s="2">
        <f>'[9]Sheet 5'!$F$30</f>
        <v>2</v>
      </c>
      <c r="I4" s="2">
        <f t="shared" ref="I4:I15" si="0">L4-M4</f>
        <v>25</v>
      </c>
      <c r="J4" s="2"/>
      <c r="K4" s="2"/>
      <c r="L4" s="3">
        <f t="shared" ref="L4:L14" si="1">SUM(C4:H4)-F4</f>
        <v>3707</v>
      </c>
      <c r="M4" s="2">
        <f>'[9]Operating Statement'!$D$9</f>
        <v>3682</v>
      </c>
      <c r="N4" s="9">
        <f>N3+M4</f>
        <v>6857</v>
      </c>
      <c r="O4" s="2">
        <f>[9]Chequing!$F$68</f>
        <v>145</v>
      </c>
      <c r="P4" s="2">
        <f t="shared" ref="P4:P14" si="2">L4-O4-M4+O3</f>
        <v>0</v>
      </c>
      <c r="Q4" s="2"/>
    </row>
    <row r="5" spans="1:22" x14ac:dyDescent="0.25">
      <c r="A5" t="s">
        <v>216</v>
      </c>
      <c r="C5" s="3">
        <f>'Tax Receipts 2020'!E25</f>
        <v>55</v>
      </c>
      <c r="E5" s="2">
        <f>'[10]Building Fund'!$X$10</f>
        <v>17025</v>
      </c>
      <c r="F5" s="2">
        <f>'[10]Building Fund'!$Y$10</f>
        <v>643.09000000000026</v>
      </c>
      <c r="G5" s="9">
        <f>SUM('Tax Receipts 2020'!E32:E33,'Tax Receipts 2020'!E35:E82)-'Tax Receipts 2020'!E49</f>
        <v>60684</v>
      </c>
      <c r="H5" s="2">
        <f>'[10]Building Fund - 2'!$AF$12+'[10]Sheet 7'!$F$30+'[10]Sheet 10'!$F$30+'[10]Sheet 12'!$F$30</f>
        <v>16</v>
      </c>
      <c r="I5" s="2">
        <f t="shared" si="0"/>
        <v>2125</v>
      </c>
      <c r="J5" s="2"/>
      <c r="K5" s="2"/>
      <c r="L5" s="3">
        <f t="shared" si="1"/>
        <v>77780</v>
      </c>
      <c r="M5" s="2">
        <f>'[10]Operating Statement'!$D$9</f>
        <v>75655</v>
      </c>
      <c r="N5" s="9">
        <f t="shared" ref="N5:N14" si="3">N4+M5</f>
        <v>82512</v>
      </c>
      <c r="O5" s="2">
        <f>[10]Chequing!$F$68</f>
        <v>2270</v>
      </c>
      <c r="P5" s="2">
        <f t="shared" si="2"/>
        <v>0</v>
      </c>
      <c r="Q5" s="2"/>
    </row>
    <row r="6" spans="1:22" x14ac:dyDescent="0.25">
      <c r="A6" t="s">
        <v>217</v>
      </c>
      <c r="C6" s="2"/>
      <c r="D6" s="2">
        <f>'Tax Receipts 2020'!E113</f>
        <v>50</v>
      </c>
      <c r="E6" s="2">
        <f>'[11]Building Fund'!$X$10</f>
        <v>975</v>
      </c>
      <c r="F6" s="2">
        <f>'[11]Building Fund'!$Y$10</f>
        <v>36.230000000000011</v>
      </c>
      <c r="G6" s="9">
        <f>SUM('Tax Receipts 2020'!E83:E97)+'Tax Receipts 2020'!E49+SUM('Tax Receipts 2020'!E99:E100)+'Tax Receipts 2020'!E102+SUM('Tax Receipts 2020'!E105:E108)+SUM('Tax Receipts 2020'!E110:E111)+SUM('Tax Receipts 2020'!E128:E129)</f>
        <v>11065</v>
      </c>
      <c r="H6" s="2">
        <f>'[11]Sheet 9'!$F$30+'[11]Building Fund'!$AF$12</f>
        <v>22</v>
      </c>
      <c r="I6" s="2">
        <f t="shared" si="0"/>
        <v>-2000</v>
      </c>
      <c r="J6" s="2"/>
      <c r="K6" s="2"/>
      <c r="L6" s="3">
        <f t="shared" si="1"/>
        <v>12112</v>
      </c>
      <c r="M6" s="2">
        <f>'[11]Operating Statement'!$D$9</f>
        <v>14112</v>
      </c>
      <c r="N6" s="9">
        <f t="shared" si="3"/>
        <v>96624</v>
      </c>
      <c r="O6" s="2">
        <f>[11]Chequing!$F$68</f>
        <v>270</v>
      </c>
      <c r="P6" s="2">
        <f t="shared" si="2"/>
        <v>0</v>
      </c>
      <c r="Q6" s="2"/>
    </row>
    <row r="7" spans="1:22" x14ac:dyDescent="0.25">
      <c r="A7" t="s">
        <v>218</v>
      </c>
      <c r="E7" s="2">
        <f>'[6]Building Fund'!$X$10</f>
        <v>12730.21</v>
      </c>
      <c r="F7" s="2">
        <f>'[6]Building Fund'!$Y$10</f>
        <v>398.85000000000008</v>
      </c>
      <c r="G7" s="9">
        <f>'Tax Receipts 2020'!E98+'Tax Receipts 2020'!E101+SUM('Tax Receipts 2020'!E103:E104)+'Tax Receipts 2020'!E109+'Tax Receipts 2020'!E112+SUM('Tax Receipts 2020'!E114:E127)+SUM('Tax Receipts 2020'!E130:E138)+SUM('Tax Receipts 2020'!E143:E144)+'Tax Receipts 2020'!E141</f>
        <v>3337</v>
      </c>
      <c r="H7" s="2">
        <f>'[6]Building Fund - 2'!$AF$12</f>
        <v>20</v>
      </c>
      <c r="I7" s="2">
        <f t="shared" si="0"/>
        <v>-150.00000000000182</v>
      </c>
      <c r="J7" s="2"/>
      <c r="K7" s="2"/>
      <c r="L7" s="3">
        <f t="shared" si="1"/>
        <v>16087.209999999997</v>
      </c>
      <c r="M7" s="2">
        <f>'[6]Operating Statement'!$D$9</f>
        <v>16237.21</v>
      </c>
      <c r="N7" s="9">
        <f t="shared" si="3"/>
        <v>112861.20999999999</v>
      </c>
      <c r="O7" s="2">
        <f>[6]Chequing!$F$68</f>
        <v>120</v>
      </c>
      <c r="P7" s="2">
        <f t="shared" si="2"/>
        <v>-1.8189894035458565E-12</v>
      </c>
      <c r="Q7" s="2"/>
    </row>
    <row r="8" spans="1:22" x14ac:dyDescent="0.25">
      <c r="A8" t="s">
        <v>219</v>
      </c>
      <c r="C8" s="3"/>
      <c r="E8" s="2">
        <f>'[8]Building Fund'!$X$10</f>
        <v>9425</v>
      </c>
      <c r="F8" s="2">
        <f>'[8]Building Fund'!$Y$10</f>
        <v>363.11</v>
      </c>
      <c r="G8" s="9">
        <f>SUM('Tax Receipts 2020'!E145:E151)+'Tax Receipts 2020'!E153</f>
        <v>5710</v>
      </c>
      <c r="H8" s="2">
        <f>'[8]Net Shed Tally Sheets - 1'!$F$30</f>
        <v>10</v>
      </c>
      <c r="I8" s="2">
        <f t="shared" si="0"/>
        <v>-50</v>
      </c>
      <c r="J8" s="2"/>
      <c r="K8" s="2"/>
      <c r="L8" s="3">
        <f t="shared" si="1"/>
        <v>15145</v>
      </c>
      <c r="M8" s="2">
        <f>'[8]Operating Statement'!$D$9</f>
        <v>15195</v>
      </c>
      <c r="N8" s="9">
        <f t="shared" si="3"/>
        <v>128056.20999999999</v>
      </c>
      <c r="O8" s="2">
        <f>[8]Chequing!$F$70</f>
        <v>70</v>
      </c>
      <c r="P8" s="2">
        <f t="shared" si="2"/>
        <v>0</v>
      </c>
      <c r="Q8" s="2"/>
    </row>
    <row r="9" spans="1:22" x14ac:dyDescent="0.25">
      <c r="A9" t="s">
        <v>220</v>
      </c>
      <c r="C9" s="2">
        <f>'Tax Receipts 2020'!E152</f>
        <v>160</v>
      </c>
      <c r="E9" s="2">
        <f>'[12]Building Fund'!$X$10</f>
        <v>5308</v>
      </c>
      <c r="F9" s="2">
        <f>'[12]Building Fund'!$Y$10</f>
        <v>202.26999999999992</v>
      </c>
      <c r="G9" s="9">
        <f>'Tax Receipts 2020'!E142+SUM('Tax Receipts 2020'!E139:E140)+SUM('Tax Receipts 2020'!E154:E160)+'Tax Receipts 2020'!E162</f>
        <v>34900</v>
      </c>
      <c r="H9" s="2">
        <v>0</v>
      </c>
      <c r="I9" s="2">
        <f t="shared" si="0"/>
        <v>480</v>
      </c>
      <c r="J9" s="2"/>
      <c r="K9" s="2"/>
      <c r="L9" s="3">
        <f>SUM(C9:H9)-F9</f>
        <v>40368</v>
      </c>
      <c r="M9" s="2">
        <f>'[12]Operating Statement'!$D$9</f>
        <v>39888</v>
      </c>
      <c r="N9" s="9">
        <f t="shared" si="3"/>
        <v>167944.21</v>
      </c>
      <c r="O9" s="2">
        <f>[12]Chequing!$F$70</f>
        <v>550</v>
      </c>
      <c r="P9" s="2">
        <f t="shared" si="2"/>
        <v>0</v>
      </c>
      <c r="Q9" s="49"/>
      <c r="R9" s="46"/>
      <c r="S9" s="46"/>
      <c r="T9" s="46"/>
      <c r="U9" s="46"/>
      <c r="V9" s="46"/>
    </row>
    <row r="10" spans="1:22" x14ac:dyDescent="0.25">
      <c r="A10" t="s">
        <v>221</v>
      </c>
      <c r="C10" s="2">
        <f>'Tax Receipts 2020'!E161</f>
        <v>1500</v>
      </c>
      <c r="E10" s="2">
        <f>'[13]Building Fund'!$X$10</f>
        <v>125</v>
      </c>
      <c r="F10" s="2">
        <f>'[13]Building Fund'!$Y$10</f>
        <v>4.3599999999999994</v>
      </c>
      <c r="G10" s="9">
        <f>SUM('Tax Receipts 2020'!E165)+'Tax Receipts 2020'!E163</f>
        <v>65</v>
      </c>
      <c r="H10" s="2">
        <f>'[13]Net Shed Tally Sheets - 1'!$F$30</f>
        <v>20</v>
      </c>
      <c r="I10" s="2">
        <f t="shared" si="0"/>
        <v>-480</v>
      </c>
      <c r="J10" s="2"/>
      <c r="K10" s="2"/>
      <c r="L10" s="3">
        <f>SUM(C10:H10)-F10</f>
        <v>1710</v>
      </c>
      <c r="M10" s="2">
        <f>'[13]Operating Statement'!$D$9</f>
        <v>2190</v>
      </c>
      <c r="N10" s="9">
        <f t="shared" si="3"/>
        <v>170134.21</v>
      </c>
      <c r="O10" s="2">
        <f>[13]Chequing!$F$70</f>
        <v>70</v>
      </c>
      <c r="P10" s="2">
        <f t="shared" si="2"/>
        <v>0</v>
      </c>
    </row>
    <row r="11" spans="1:22" x14ac:dyDescent="0.25">
      <c r="A11" t="s">
        <v>222</v>
      </c>
      <c r="E11" s="2">
        <f>'[14]Building Fund'!$X$10</f>
        <v>75</v>
      </c>
      <c r="F11" s="2">
        <f>'[14]Building Fund'!$Y$10</f>
        <v>2.6199999999999997</v>
      </c>
      <c r="G11" s="9">
        <f>'Tax Receipts 2020'!E167+'Tax Receipts 2020'!E174+1750</f>
        <v>1880</v>
      </c>
      <c r="H11" s="2"/>
      <c r="I11" s="2">
        <f t="shared" si="0"/>
        <v>0</v>
      </c>
      <c r="J11" s="2"/>
      <c r="K11" s="2"/>
      <c r="L11" s="3">
        <f t="shared" si="1"/>
        <v>1955</v>
      </c>
      <c r="M11" s="2">
        <f>'[14]Operating Statement'!$D$9</f>
        <v>1955</v>
      </c>
      <c r="N11" s="9">
        <f t="shared" si="3"/>
        <v>172089.21</v>
      </c>
      <c r="O11" s="2">
        <f>[14]Chequing!$F$70</f>
        <v>70</v>
      </c>
      <c r="P11" s="2">
        <f t="shared" si="2"/>
        <v>0</v>
      </c>
    </row>
    <row r="12" spans="1:22" x14ac:dyDescent="0.25">
      <c r="A12" t="s">
        <v>223</v>
      </c>
      <c r="E12" s="2">
        <f>'[7]Building Fund'!$X$10</f>
        <v>100</v>
      </c>
      <c r="F12" s="2">
        <f>'[7]Building Fund'!$Y$10</f>
        <v>3.56</v>
      </c>
      <c r="G12" s="9">
        <f>'Tax Receipts 2020'!E166+SUM('Tax Receipts 2020'!E169:E173)+SUM('Tax Receipts 2020'!E175:E176)</f>
        <v>300</v>
      </c>
      <c r="H12" s="2">
        <f>'[7]Building Fund'!$AF$12</f>
        <v>150</v>
      </c>
      <c r="I12" s="2">
        <f t="shared" si="0"/>
        <v>0</v>
      </c>
      <c r="J12" s="2"/>
      <c r="K12" s="2"/>
      <c r="L12" s="3">
        <f t="shared" si="1"/>
        <v>550</v>
      </c>
      <c r="M12" s="2">
        <f>'[7]Operating Statement'!$D$9</f>
        <v>550</v>
      </c>
      <c r="N12" s="9">
        <f t="shared" si="3"/>
        <v>172639.21</v>
      </c>
      <c r="O12" s="2">
        <f>[7]Chequing!$F$70</f>
        <v>70</v>
      </c>
      <c r="P12" s="2">
        <f t="shared" si="2"/>
        <v>0</v>
      </c>
    </row>
    <row r="13" spans="1:22" x14ac:dyDescent="0.25">
      <c r="A13" t="s">
        <v>224</v>
      </c>
      <c r="C13" s="2"/>
      <c r="E13" s="2">
        <f>'[5]Building Fund'!$X$10</f>
        <v>75</v>
      </c>
      <c r="F13" s="2">
        <f>'[5]Building Fund'!$Y$10</f>
        <v>2.6199999999999997</v>
      </c>
      <c r="G13" s="8">
        <v>0</v>
      </c>
      <c r="H13" s="2"/>
      <c r="I13" s="2">
        <f t="shared" si="0"/>
        <v>0</v>
      </c>
      <c r="J13" s="2"/>
      <c r="K13" s="2"/>
      <c r="L13" s="3">
        <f t="shared" si="1"/>
        <v>75</v>
      </c>
      <c r="M13" s="2">
        <f>'[5]Operating Statement'!$D$9</f>
        <v>75</v>
      </c>
      <c r="N13" s="9">
        <f t="shared" si="3"/>
        <v>172714.21</v>
      </c>
      <c r="O13" s="2">
        <f>[5]Chequing!$F$70</f>
        <v>70</v>
      </c>
      <c r="P13" s="2">
        <f t="shared" si="2"/>
        <v>0</v>
      </c>
      <c r="S13" s="2"/>
    </row>
    <row r="14" spans="1:22" x14ac:dyDescent="0.25">
      <c r="A14" t="s">
        <v>214</v>
      </c>
      <c r="E14" s="2">
        <f>'[1]Building Fund'!$X$10</f>
        <v>125</v>
      </c>
      <c r="F14" s="2">
        <f>'[1]Building Fund'!$Y$10</f>
        <v>4.3599999999999994</v>
      </c>
      <c r="G14" s="9">
        <v>0</v>
      </c>
      <c r="H14" s="9">
        <f>'[1]Net Shed Tally Sheets - 1'!$F$30</f>
        <v>0.68</v>
      </c>
      <c r="I14" s="2">
        <f t="shared" si="0"/>
        <v>50.000000000000014</v>
      </c>
      <c r="J14" s="2"/>
      <c r="K14" s="2"/>
      <c r="L14" s="3">
        <f t="shared" si="1"/>
        <v>125.68000000000002</v>
      </c>
      <c r="M14" s="2">
        <f>'[1]Operating Statement'!$D$9</f>
        <v>75.680000000000007</v>
      </c>
      <c r="N14" s="9">
        <f t="shared" si="3"/>
        <v>172789.88999999998</v>
      </c>
      <c r="O14" s="2">
        <f>[1]Chequing!$F$70</f>
        <v>120</v>
      </c>
      <c r="P14" s="2">
        <f t="shared" si="2"/>
        <v>0</v>
      </c>
    </row>
    <row r="15" spans="1:22" x14ac:dyDescent="0.25">
      <c r="C15" s="3">
        <f>SUM(C3:C14)</f>
        <v>1715</v>
      </c>
      <c r="D15" s="3">
        <f t="shared" ref="D15:M15" si="4">SUM(D3:D14)</f>
        <v>50</v>
      </c>
      <c r="E15" s="7">
        <f t="shared" si="4"/>
        <v>48938.21</v>
      </c>
      <c r="F15" s="3">
        <f t="shared" si="4"/>
        <v>1777.9699999999998</v>
      </c>
      <c r="G15" s="3">
        <f t="shared" si="4"/>
        <v>121746</v>
      </c>
      <c r="H15" s="3">
        <f t="shared" si="4"/>
        <v>290.68</v>
      </c>
      <c r="I15" s="2">
        <f t="shared" si="0"/>
        <v>-50</v>
      </c>
      <c r="J15" s="3">
        <f t="shared" si="4"/>
        <v>0</v>
      </c>
      <c r="K15" s="3">
        <f t="shared" si="4"/>
        <v>0</v>
      </c>
      <c r="L15" s="3">
        <f>SUM(L3:L14)</f>
        <v>172739.88999999998</v>
      </c>
      <c r="M15" s="3">
        <f t="shared" si="4"/>
        <v>172789.88999999998</v>
      </c>
      <c r="N15" s="2"/>
    </row>
    <row r="16" spans="1:22" x14ac:dyDescent="0.25">
      <c r="G16" s="2">
        <f>Events!Q15</f>
        <v>0</v>
      </c>
    </row>
    <row r="17" spans="4:14" x14ac:dyDescent="0.25">
      <c r="E17" s="2">
        <f>E15-CanadaHelps!E159</f>
        <v>2</v>
      </c>
      <c r="L17" s="2"/>
      <c r="M17" s="2">
        <f>L15-'[1]Operating Statement'!$G$9</f>
        <v>-50</v>
      </c>
      <c r="N17" s="2"/>
    </row>
    <row r="18" spans="4:14" x14ac:dyDescent="0.25">
      <c r="G18" s="2">
        <f>G15+G16</f>
        <v>121746</v>
      </c>
      <c r="J18" s="2"/>
      <c r="L18" s="2"/>
    </row>
    <row r="19" spans="4:14" x14ac:dyDescent="0.25">
      <c r="D19" s="1" t="s">
        <v>194</v>
      </c>
      <c r="E19" s="2">
        <f>[3]Chequing!$F$68</f>
        <v>70</v>
      </c>
      <c r="F19" t="s">
        <v>309</v>
      </c>
      <c r="H19" s="2"/>
      <c r="N19" s="2"/>
    </row>
    <row r="20" spans="4:14" x14ac:dyDescent="0.25">
      <c r="E20" s="2">
        <f>[1]Chequing!$F$68</f>
        <v>120</v>
      </c>
      <c r="F20" t="s">
        <v>515</v>
      </c>
    </row>
    <row r="22" spans="4:14" x14ac:dyDescent="0.25">
      <c r="D22" t="s">
        <v>200</v>
      </c>
      <c r="E22" s="2">
        <f>[3]Chequing!$F$58</f>
        <v>2.4499999999999997</v>
      </c>
      <c r="F22" t="s">
        <v>309</v>
      </c>
    </row>
    <row r="23" spans="4:14" x14ac:dyDescent="0.25">
      <c r="E23" s="2">
        <f>[1]Chequing!$F$58</f>
        <v>4.1899999999999995</v>
      </c>
      <c r="F23" t="s">
        <v>515</v>
      </c>
    </row>
  </sheetData>
  <mergeCells count="2">
    <mergeCell ref="M2:N2"/>
    <mergeCell ref="Q9:V9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BB178-8343-4C80-A4CD-DDBEB4CB2DD7}">
  <dimension ref="A2:U17"/>
  <sheetViews>
    <sheetView workbookViewId="0">
      <selection activeCell="T17" sqref="T17"/>
    </sheetView>
  </sheetViews>
  <sheetFormatPr defaultRowHeight="15" x14ac:dyDescent="0.25"/>
  <cols>
    <col min="20" max="20" width="11.5703125" bestFit="1" customWidth="1"/>
  </cols>
  <sheetData>
    <row r="2" spans="1:21" x14ac:dyDescent="0.25">
      <c r="C2" t="s">
        <v>229</v>
      </c>
      <c r="E2" t="s">
        <v>230</v>
      </c>
      <c r="F2" t="s">
        <v>250</v>
      </c>
      <c r="G2" t="s">
        <v>249</v>
      </c>
      <c r="H2" t="s">
        <v>232</v>
      </c>
      <c r="I2" t="s">
        <v>252</v>
      </c>
      <c r="J2" t="s">
        <v>233</v>
      </c>
      <c r="K2" t="s">
        <v>248</v>
      </c>
      <c r="L2" t="s">
        <v>234</v>
      </c>
      <c r="M2" t="s">
        <v>251</v>
      </c>
      <c r="N2" t="s">
        <v>235</v>
      </c>
      <c r="O2" t="s">
        <v>236</v>
      </c>
      <c r="P2" t="s">
        <v>231</v>
      </c>
      <c r="Q2" t="s">
        <v>227</v>
      </c>
      <c r="S2" t="s">
        <v>167</v>
      </c>
    </row>
    <row r="3" spans="1:21" x14ac:dyDescent="0.25">
      <c r="A3" t="s">
        <v>38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S3" s="3">
        <f>SUM(C3:P3)</f>
        <v>0</v>
      </c>
      <c r="T3" s="3">
        <f>'[2]Operating Statement'!$D$10+'[2]Operating Statement'!$D$11</f>
        <v>0</v>
      </c>
    </row>
    <row r="4" spans="1:21" x14ac:dyDescent="0.25">
      <c r="A4" t="s">
        <v>215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7"/>
      <c r="S4" s="3">
        <f t="shared" ref="S4:S14" si="0">SUM(C4:P4)</f>
        <v>0</v>
      </c>
      <c r="T4" s="3">
        <f>'[9]Operating Statement'!$D$10+'[9]Operating Statement'!$D$11</f>
        <v>0</v>
      </c>
    </row>
    <row r="5" spans="1:21" x14ac:dyDescent="0.25">
      <c r="A5" t="s">
        <v>216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7"/>
      <c r="S5" s="3">
        <f t="shared" si="0"/>
        <v>0</v>
      </c>
      <c r="T5" s="3">
        <f>'[10]Operating Statement'!$D$10+'[10]Operating Statement'!$D$11</f>
        <v>0</v>
      </c>
    </row>
    <row r="6" spans="1:21" x14ac:dyDescent="0.25">
      <c r="A6" t="s">
        <v>217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7"/>
      <c r="S6" s="3">
        <f t="shared" si="0"/>
        <v>0</v>
      </c>
      <c r="T6" s="3">
        <f>'[11]Operating Statement'!$D$10+'[11]Operating Statement'!$D$11</f>
        <v>0</v>
      </c>
    </row>
    <row r="7" spans="1:21" x14ac:dyDescent="0.25">
      <c r="A7" t="s">
        <v>218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7"/>
      <c r="S7" s="3">
        <f t="shared" si="0"/>
        <v>0</v>
      </c>
      <c r="T7" s="3">
        <f>'[6]Operating Statement'!$D$11</f>
        <v>0</v>
      </c>
    </row>
    <row r="8" spans="1:21" x14ac:dyDescent="0.25">
      <c r="A8" t="s">
        <v>219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S8" s="3">
        <f t="shared" si="0"/>
        <v>0</v>
      </c>
      <c r="T8" s="3">
        <f>'[8]Operating Statement'!$D$11</f>
        <v>0</v>
      </c>
    </row>
    <row r="9" spans="1:21" x14ac:dyDescent="0.25">
      <c r="A9" t="s">
        <v>220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7">
        <v>0</v>
      </c>
      <c r="S9" s="3">
        <f t="shared" si="0"/>
        <v>0</v>
      </c>
      <c r="T9" s="3">
        <f>'[12]Operating Statement'!$D$11</f>
        <v>0</v>
      </c>
    </row>
    <row r="10" spans="1:21" x14ac:dyDescent="0.25">
      <c r="A10" t="s">
        <v>221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S10" s="3">
        <f t="shared" si="0"/>
        <v>0</v>
      </c>
      <c r="T10" s="3">
        <f>'[13]Operating Statement'!$D$11</f>
        <v>0</v>
      </c>
    </row>
    <row r="11" spans="1:21" x14ac:dyDescent="0.25">
      <c r="A11" t="s">
        <v>222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S11" s="3">
        <f t="shared" si="0"/>
        <v>0</v>
      </c>
      <c r="T11" s="3">
        <f>'[14]Operating Statement'!$D$11</f>
        <v>0</v>
      </c>
    </row>
    <row r="12" spans="1:21" x14ac:dyDescent="0.25">
      <c r="A12" t="s">
        <v>223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S12" s="3">
        <f t="shared" si="0"/>
        <v>0</v>
      </c>
      <c r="T12" s="3">
        <f>'[7]Operating Statement'!$D$11</f>
        <v>0</v>
      </c>
    </row>
    <row r="13" spans="1:21" x14ac:dyDescent="0.25">
      <c r="A13" t="s">
        <v>224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S13" s="3">
        <f t="shared" si="0"/>
        <v>0</v>
      </c>
      <c r="T13" s="3">
        <f>'[5]Operating Statement'!$D$11</f>
        <v>0</v>
      </c>
    </row>
    <row r="14" spans="1:21" x14ac:dyDescent="0.25">
      <c r="A14" t="s">
        <v>214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7"/>
      <c r="S14" s="3">
        <f t="shared" si="0"/>
        <v>0</v>
      </c>
      <c r="T14" s="3">
        <f>'[1]Operating Statement'!$D$11</f>
        <v>0</v>
      </c>
    </row>
    <row r="15" spans="1:21" x14ac:dyDescent="0.25">
      <c r="C15" s="3">
        <f>SUM(C3:C14)</f>
        <v>0</v>
      </c>
      <c r="D15" s="3">
        <f t="shared" ref="D15:T15" si="1">SUM(D3:D14)</f>
        <v>0</v>
      </c>
      <c r="E15" s="3">
        <f t="shared" si="1"/>
        <v>0</v>
      </c>
      <c r="F15" s="3">
        <f t="shared" si="1"/>
        <v>0</v>
      </c>
      <c r="G15" s="3">
        <f t="shared" si="1"/>
        <v>0</v>
      </c>
      <c r="H15" s="3">
        <f t="shared" si="1"/>
        <v>0</v>
      </c>
      <c r="I15" s="3">
        <f t="shared" si="1"/>
        <v>0</v>
      </c>
      <c r="J15" s="3">
        <f t="shared" si="1"/>
        <v>0</v>
      </c>
      <c r="K15" s="3">
        <f t="shared" si="1"/>
        <v>0</v>
      </c>
      <c r="L15" s="3">
        <f t="shared" si="1"/>
        <v>0</v>
      </c>
      <c r="M15" s="3">
        <f t="shared" si="1"/>
        <v>0</v>
      </c>
      <c r="N15" s="3">
        <f t="shared" si="1"/>
        <v>0</v>
      </c>
      <c r="O15" s="3">
        <f t="shared" si="1"/>
        <v>0</v>
      </c>
      <c r="P15" s="3">
        <f t="shared" si="1"/>
        <v>0</v>
      </c>
      <c r="Q15" s="3">
        <f t="shared" si="1"/>
        <v>0</v>
      </c>
      <c r="R15" s="3"/>
      <c r="S15" s="3">
        <f t="shared" si="1"/>
        <v>0</v>
      </c>
      <c r="T15" s="3">
        <f t="shared" si="1"/>
        <v>0</v>
      </c>
      <c r="U15" s="2">
        <f>S15-'[2]Operating Statement'!$G$10-'[2]Operating Statement'!$G$11</f>
        <v>0</v>
      </c>
    </row>
    <row r="17" spans="20:21" x14ac:dyDescent="0.25">
      <c r="T17" s="2">
        <f>T15-'Operating Statement'!G10-'Operating Statement'!G11</f>
        <v>0</v>
      </c>
      <c r="U17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4EA8D-8C48-4CD4-AEAD-46A979966395}">
  <dimension ref="A1:G159"/>
  <sheetViews>
    <sheetView topLeftCell="A99" workbookViewId="0">
      <selection activeCell="E123" sqref="E103:E123"/>
    </sheetView>
  </sheetViews>
  <sheetFormatPr defaultRowHeight="15" x14ac:dyDescent="0.25"/>
  <cols>
    <col min="2" max="2" width="15.5703125" customWidth="1"/>
    <col min="3" max="3" width="15.140625" customWidth="1"/>
    <col min="4" max="4" width="6.140625" bestFit="1" customWidth="1"/>
    <col min="5" max="5" width="16.28515625" bestFit="1" customWidth="1"/>
    <col min="6" max="6" width="13.85546875" bestFit="1" customWidth="1"/>
    <col min="7" max="7" width="12.42578125" bestFit="1" customWidth="1"/>
  </cols>
  <sheetData>
    <row r="1" spans="1:7" x14ac:dyDescent="0.25">
      <c r="A1" s="13" t="s">
        <v>22</v>
      </c>
      <c r="B1" s="13" t="s">
        <v>23</v>
      </c>
      <c r="C1" s="13" t="s">
        <v>24</v>
      </c>
      <c r="D1" s="13" t="s">
        <v>25</v>
      </c>
      <c r="E1" s="13" t="s">
        <v>26</v>
      </c>
      <c r="F1" s="13" t="s">
        <v>66</v>
      </c>
      <c r="G1" s="13" t="s">
        <v>12</v>
      </c>
    </row>
    <row r="2" spans="1:7" x14ac:dyDescent="0.25">
      <c r="A2" s="14">
        <v>957</v>
      </c>
      <c r="B2" s="15" t="s">
        <v>137</v>
      </c>
      <c r="C2" s="15" t="s">
        <v>116</v>
      </c>
      <c r="D2" s="15" t="s">
        <v>30</v>
      </c>
      <c r="E2" s="16">
        <v>25</v>
      </c>
      <c r="F2" s="17">
        <v>43983</v>
      </c>
      <c r="G2" s="14" t="b">
        <v>1</v>
      </c>
    </row>
    <row r="3" spans="1:7" x14ac:dyDescent="0.25">
      <c r="A3" s="14">
        <v>958</v>
      </c>
      <c r="B3" s="15" t="s">
        <v>28</v>
      </c>
      <c r="C3" s="15" t="s">
        <v>29</v>
      </c>
      <c r="D3" s="15" t="s">
        <v>30</v>
      </c>
      <c r="E3" s="16">
        <f>30+20</f>
        <v>50</v>
      </c>
      <c r="F3" s="17">
        <v>43983</v>
      </c>
      <c r="G3" s="14" t="b">
        <v>1</v>
      </c>
    </row>
    <row r="4" spans="1:7" x14ac:dyDescent="0.25">
      <c r="A4" s="14">
        <v>959</v>
      </c>
      <c r="B4" s="15" t="s">
        <v>312</v>
      </c>
      <c r="C4" s="15" t="s">
        <v>159</v>
      </c>
      <c r="D4" s="15" t="s">
        <v>30</v>
      </c>
      <c r="E4" s="16">
        <v>2500</v>
      </c>
      <c r="F4" s="17">
        <v>43985</v>
      </c>
      <c r="G4" s="14" t="b">
        <v>1</v>
      </c>
    </row>
    <row r="5" spans="1:7" x14ac:dyDescent="0.25">
      <c r="A5" s="14">
        <v>960</v>
      </c>
      <c r="B5" s="15" t="s">
        <v>122</v>
      </c>
      <c r="C5" s="15" t="s">
        <v>59</v>
      </c>
      <c r="D5" s="15" t="s">
        <v>30</v>
      </c>
      <c r="E5" s="16">
        <v>5</v>
      </c>
      <c r="F5" s="17">
        <v>43992</v>
      </c>
      <c r="G5" s="14" t="b">
        <v>1</v>
      </c>
    </row>
    <row r="6" spans="1:7" x14ac:dyDescent="0.25">
      <c r="A6" s="14">
        <v>961</v>
      </c>
      <c r="B6" s="15" t="s">
        <v>124</v>
      </c>
      <c r="C6" s="15" t="s">
        <v>71</v>
      </c>
      <c r="D6" s="15" t="s">
        <v>30</v>
      </c>
      <c r="E6" s="16">
        <v>20</v>
      </c>
      <c r="F6" s="17">
        <v>43998</v>
      </c>
      <c r="G6" s="14" t="b">
        <v>1</v>
      </c>
    </row>
    <row r="7" spans="1:7" x14ac:dyDescent="0.25">
      <c r="A7" s="14">
        <v>962</v>
      </c>
      <c r="B7" s="15" t="s">
        <v>203</v>
      </c>
      <c r="C7" s="15" t="s">
        <v>153</v>
      </c>
      <c r="D7" s="15" t="s">
        <v>30</v>
      </c>
      <c r="E7" s="16">
        <v>5</v>
      </c>
      <c r="F7" s="17">
        <v>43998</v>
      </c>
      <c r="G7" s="14" t="b">
        <v>1</v>
      </c>
    </row>
    <row r="8" spans="1:7" x14ac:dyDescent="0.25">
      <c r="A8" s="14">
        <v>963</v>
      </c>
      <c r="B8" s="15" t="s">
        <v>48</v>
      </c>
      <c r="C8" s="15" t="s">
        <v>49</v>
      </c>
      <c r="D8" s="15" t="s">
        <v>30</v>
      </c>
      <c r="E8" s="16">
        <v>50</v>
      </c>
      <c r="F8" s="17">
        <v>44004</v>
      </c>
      <c r="G8" s="14" t="b">
        <v>1</v>
      </c>
    </row>
    <row r="9" spans="1:7" x14ac:dyDescent="0.25">
      <c r="A9" s="14">
        <v>964</v>
      </c>
      <c r="B9" s="15" t="s">
        <v>73</v>
      </c>
      <c r="C9" s="15" t="s">
        <v>32</v>
      </c>
      <c r="D9" s="15" t="s">
        <v>30</v>
      </c>
      <c r="E9" s="16">
        <v>20</v>
      </c>
      <c r="F9" s="17">
        <v>44008</v>
      </c>
      <c r="G9" s="14" t="b">
        <v>1</v>
      </c>
    </row>
    <row r="10" spans="1:7" x14ac:dyDescent="0.25">
      <c r="A10" s="14">
        <v>965</v>
      </c>
      <c r="B10" s="15" t="s">
        <v>109</v>
      </c>
      <c r="C10" s="15" t="s">
        <v>111</v>
      </c>
      <c r="D10" s="15" t="s">
        <v>30</v>
      </c>
      <c r="E10" s="16">
        <v>10</v>
      </c>
      <c r="F10" s="17">
        <v>44012</v>
      </c>
      <c r="G10" s="14" t="b">
        <v>1</v>
      </c>
    </row>
    <row r="11" spans="1:7" x14ac:dyDescent="0.25">
      <c r="A11" s="14">
        <v>966</v>
      </c>
      <c r="B11" s="15" t="s">
        <v>109</v>
      </c>
      <c r="C11" s="15" t="s">
        <v>110</v>
      </c>
      <c r="D11" s="15" t="s">
        <v>30</v>
      </c>
      <c r="E11" s="16">
        <v>10</v>
      </c>
      <c r="F11" s="17">
        <v>44012</v>
      </c>
      <c r="G11" s="14" t="b">
        <v>1</v>
      </c>
    </row>
    <row r="12" spans="1:7" x14ac:dyDescent="0.25">
      <c r="A12" s="14">
        <v>967</v>
      </c>
      <c r="B12" s="15" t="s">
        <v>112</v>
      </c>
      <c r="C12" s="15" t="s">
        <v>42</v>
      </c>
      <c r="D12" s="15" t="s">
        <v>30</v>
      </c>
      <c r="E12" s="16">
        <v>20</v>
      </c>
      <c r="F12" s="17">
        <v>44012</v>
      </c>
      <c r="G12" s="14" t="b">
        <v>1</v>
      </c>
    </row>
    <row r="13" spans="1:7" x14ac:dyDescent="0.25">
      <c r="A13" s="14">
        <v>968</v>
      </c>
      <c r="B13" s="15" t="s">
        <v>33</v>
      </c>
      <c r="C13" s="15" t="s">
        <v>34</v>
      </c>
      <c r="D13" s="15" t="s">
        <v>30</v>
      </c>
      <c r="E13" s="16">
        <v>10</v>
      </c>
      <c r="F13" s="17">
        <v>44012</v>
      </c>
      <c r="G13" s="14" t="b">
        <v>1</v>
      </c>
    </row>
    <row r="14" spans="1:7" x14ac:dyDescent="0.25">
      <c r="A14" s="14">
        <v>973</v>
      </c>
      <c r="B14" s="15" t="s">
        <v>137</v>
      </c>
      <c r="C14" s="15" t="s">
        <v>116</v>
      </c>
      <c r="D14" s="15" t="s">
        <v>30</v>
      </c>
      <c r="E14" s="16">
        <v>25</v>
      </c>
      <c r="F14" s="17">
        <v>44013</v>
      </c>
      <c r="G14" s="14" t="b">
        <v>1</v>
      </c>
    </row>
    <row r="15" spans="1:7" x14ac:dyDescent="0.25">
      <c r="A15" s="14">
        <v>974</v>
      </c>
      <c r="B15" s="15" t="s">
        <v>122</v>
      </c>
      <c r="C15" s="15" t="s">
        <v>59</v>
      </c>
      <c r="D15" s="15" t="s">
        <v>30</v>
      </c>
      <c r="E15" s="16">
        <v>5</v>
      </c>
      <c r="F15" s="17">
        <v>44022</v>
      </c>
      <c r="G15" s="14" t="b">
        <v>1</v>
      </c>
    </row>
    <row r="16" spans="1:7" x14ac:dyDescent="0.25">
      <c r="A16" s="14">
        <v>975</v>
      </c>
      <c r="B16" s="15" t="s">
        <v>124</v>
      </c>
      <c r="C16" s="15" t="s">
        <v>71</v>
      </c>
      <c r="D16" s="15" t="s">
        <v>30</v>
      </c>
      <c r="E16" s="16">
        <v>20</v>
      </c>
      <c r="F16" s="17">
        <v>44027</v>
      </c>
      <c r="G16" s="14" t="b">
        <v>1</v>
      </c>
    </row>
    <row r="17" spans="1:7" x14ac:dyDescent="0.25">
      <c r="A17" s="14">
        <v>976</v>
      </c>
      <c r="B17" s="15" t="s">
        <v>203</v>
      </c>
      <c r="C17" s="15" t="s">
        <v>153</v>
      </c>
      <c r="D17" s="15" t="s">
        <v>30</v>
      </c>
      <c r="E17" s="16">
        <v>5</v>
      </c>
      <c r="F17" s="17">
        <v>44028</v>
      </c>
      <c r="G17" s="14" t="b">
        <v>1</v>
      </c>
    </row>
    <row r="18" spans="1:7" x14ac:dyDescent="0.25">
      <c r="A18" s="14">
        <v>977</v>
      </c>
      <c r="B18" s="15" t="s">
        <v>48</v>
      </c>
      <c r="C18" s="15" t="s">
        <v>49</v>
      </c>
      <c r="D18" s="15" t="s">
        <v>30</v>
      </c>
      <c r="E18" s="16">
        <v>50</v>
      </c>
      <c r="F18" s="17">
        <v>44034</v>
      </c>
      <c r="G18" s="14" t="b">
        <v>1</v>
      </c>
    </row>
    <row r="19" spans="1:7" x14ac:dyDescent="0.25">
      <c r="A19" s="14">
        <v>978</v>
      </c>
      <c r="B19" s="15" t="s">
        <v>73</v>
      </c>
      <c r="C19" s="15" t="s">
        <v>32</v>
      </c>
      <c r="D19" s="15" t="s">
        <v>30</v>
      </c>
      <c r="E19" s="16">
        <v>20</v>
      </c>
      <c r="F19" s="17">
        <v>44038</v>
      </c>
      <c r="G19" s="14" t="b">
        <v>1</v>
      </c>
    </row>
    <row r="20" spans="1:7" x14ac:dyDescent="0.25">
      <c r="A20" s="14">
        <v>979</v>
      </c>
      <c r="B20" s="15" t="s">
        <v>327</v>
      </c>
      <c r="C20" s="15" t="s">
        <v>65</v>
      </c>
      <c r="D20" s="15" t="s">
        <v>30</v>
      </c>
      <c r="E20" s="16">
        <v>75</v>
      </c>
      <c r="F20" s="17">
        <v>44038</v>
      </c>
      <c r="G20" s="14" t="b">
        <v>1</v>
      </c>
    </row>
    <row r="21" spans="1:7" x14ac:dyDescent="0.25">
      <c r="A21" s="14">
        <v>980</v>
      </c>
      <c r="B21" s="15" t="s">
        <v>109</v>
      </c>
      <c r="C21" s="15" t="s">
        <v>110</v>
      </c>
      <c r="D21" s="15" t="s">
        <v>30</v>
      </c>
      <c r="E21" s="16">
        <v>10</v>
      </c>
      <c r="F21" s="17">
        <v>44042</v>
      </c>
      <c r="G21" s="14" t="b">
        <v>1</v>
      </c>
    </row>
    <row r="22" spans="1:7" x14ac:dyDescent="0.25">
      <c r="A22" s="14">
        <v>981</v>
      </c>
      <c r="B22" s="15" t="s">
        <v>109</v>
      </c>
      <c r="C22" s="15" t="s">
        <v>111</v>
      </c>
      <c r="D22" s="15" t="s">
        <v>30</v>
      </c>
      <c r="E22" s="16">
        <v>10</v>
      </c>
      <c r="F22" s="17">
        <v>44042</v>
      </c>
      <c r="G22" s="14" t="b">
        <v>1</v>
      </c>
    </row>
    <row r="23" spans="1:7" x14ac:dyDescent="0.25">
      <c r="A23" s="14">
        <v>982</v>
      </c>
      <c r="B23" s="15" t="s">
        <v>112</v>
      </c>
      <c r="C23" s="15" t="s">
        <v>42</v>
      </c>
      <c r="D23" s="15" t="s">
        <v>30</v>
      </c>
      <c r="E23" s="16">
        <v>20</v>
      </c>
      <c r="F23" s="17">
        <v>44042</v>
      </c>
      <c r="G23" s="14" t="b">
        <v>1</v>
      </c>
    </row>
    <row r="24" spans="1:7" x14ac:dyDescent="0.25">
      <c r="A24" s="14">
        <v>983</v>
      </c>
      <c r="B24" s="15" t="s">
        <v>33</v>
      </c>
      <c r="C24" s="15" t="s">
        <v>34</v>
      </c>
      <c r="D24" s="15" t="s">
        <v>30</v>
      </c>
      <c r="E24" s="16">
        <v>10</v>
      </c>
      <c r="F24" s="17">
        <v>44042</v>
      </c>
      <c r="G24" s="14" t="b">
        <v>1</v>
      </c>
    </row>
    <row r="25" spans="1:7" x14ac:dyDescent="0.25">
      <c r="A25" s="14">
        <v>984</v>
      </c>
      <c r="B25" s="15" t="s">
        <v>137</v>
      </c>
      <c r="C25" s="15" t="s">
        <v>116</v>
      </c>
      <c r="D25" s="15" t="s">
        <v>30</v>
      </c>
      <c r="E25" s="16">
        <v>25</v>
      </c>
      <c r="F25" s="17">
        <v>44044</v>
      </c>
      <c r="G25" s="14" t="b">
        <v>1</v>
      </c>
    </row>
    <row r="26" spans="1:7" x14ac:dyDescent="0.25">
      <c r="A26" s="14">
        <v>985</v>
      </c>
      <c r="B26" s="15" t="s">
        <v>204</v>
      </c>
      <c r="C26" s="15" t="s">
        <v>30</v>
      </c>
      <c r="D26" s="15" t="s">
        <v>30</v>
      </c>
      <c r="E26" s="16">
        <v>2000</v>
      </c>
      <c r="F26" s="17">
        <v>44047</v>
      </c>
      <c r="G26" s="14" t="b">
        <v>1</v>
      </c>
    </row>
    <row r="27" spans="1:7" x14ac:dyDescent="0.25">
      <c r="A27" s="14">
        <v>986</v>
      </c>
      <c r="B27" s="15" t="s">
        <v>328</v>
      </c>
      <c r="C27" s="15" t="s">
        <v>41</v>
      </c>
      <c r="D27" s="15" t="s">
        <v>30</v>
      </c>
      <c r="E27" s="16">
        <v>200</v>
      </c>
      <c r="F27" s="17">
        <v>44047</v>
      </c>
      <c r="G27" s="14" t="b">
        <v>1</v>
      </c>
    </row>
    <row r="28" spans="1:7" x14ac:dyDescent="0.25">
      <c r="A28" s="14">
        <v>987</v>
      </c>
      <c r="B28" s="15" t="s">
        <v>115</v>
      </c>
      <c r="C28" s="15" t="s">
        <v>116</v>
      </c>
      <c r="D28" s="15" t="s">
        <v>30</v>
      </c>
      <c r="E28" s="16">
        <v>250</v>
      </c>
      <c r="F28" s="17">
        <v>44048</v>
      </c>
      <c r="G28" s="14" t="b">
        <v>1</v>
      </c>
    </row>
    <row r="29" spans="1:7" x14ac:dyDescent="0.25">
      <c r="A29" s="14">
        <v>1013</v>
      </c>
      <c r="B29" s="15" t="s">
        <v>204</v>
      </c>
      <c r="C29" s="15" t="s">
        <v>30</v>
      </c>
      <c r="D29" s="15" t="s">
        <v>30</v>
      </c>
      <c r="E29" s="16">
        <v>100</v>
      </c>
      <c r="F29" s="17">
        <v>44050</v>
      </c>
      <c r="G29" s="14" t="b">
        <v>1</v>
      </c>
    </row>
    <row r="30" spans="1:7" x14ac:dyDescent="0.25">
      <c r="A30" s="14">
        <v>1014</v>
      </c>
      <c r="B30" s="15" t="s">
        <v>118</v>
      </c>
      <c r="C30" s="15" t="s">
        <v>329</v>
      </c>
      <c r="D30" s="15" t="s">
        <v>30</v>
      </c>
      <c r="E30" s="16">
        <v>100</v>
      </c>
      <c r="F30" s="17">
        <v>44050</v>
      </c>
      <c r="G30" s="14" t="b">
        <v>1</v>
      </c>
    </row>
    <row r="31" spans="1:7" x14ac:dyDescent="0.25">
      <c r="A31" s="14">
        <v>1015</v>
      </c>
      <c r="B31" s="15" t="s">
        <v>122</v>
      </c>
      <c r="C31" s="15" t="s">
        <v>59</v>
      </c>
      <c r="D31" s="15" t="s">
        <v>30</v>
      </c>
      <c r="E31" s="16">
        <v>5</v>
      </c>
      <c r="F31" s="17">
        <v>44053</v>
      </c>
      <c r="G31" s="14" t="b">
        <v>1</v>
      </c>
    </row>
    <row r="32" spans="1:7" x14ac:dyDescent="0.25">
      <c r="A32" s="14">
        <v>1016</v>
      </c>
      <c r="B32" s="15" t="s">
        <v>330</v>
      </c>
      <c r="C32" s="15" t="s">
        <v>134</v>
      </c>
      <c r="D32" s="15" t="s">
        <v>30</v>
      </c>
      <c r="E32" s="16">
        <v>5000</v>
      </c>
      <c r="F32" s="17">
        <v>44053</v>
      </c>
      <c r="G32" s="14" t="b">
        <v>1</v>
      </c>
    </row>
    <row r="33" spans="1:7" x14ac:dyDescent="0.25">
      <c r="A33" s="14">
        <v>1017</v>
      </c>
      <c r="B33" s="15" t="s">
        <v>331</v>
      </c>
      <c r="C33" s="15" t="s">
        <v>332</v>
      </c>
      <c r="D33" s="15" t="s">
        <v>30</v>
      </c>
      <c r="E33" s="16">
        <v>100</v>
      </c>
      <c r="F33" s="17">
        <v>44054</v>
      </c>
      <c r="G33" s="14" t="b">
        <v>1</v>
      </c>
    </row>
    <row r="34" spans="1:7" x14ac:dyDescent="0.25">
      <c r="A34" s="14">
        <v>1018</v>
      </c>
      <c r="B34" s="15" t="s">
        <v>310</v>
      </c>
      <c r="C34" s="15" t="s">
        <v>311</v>
      </c>
      <c r="D34" s="15" t="s">
        <v>30</v>
      </c>
      <c r="E34" s="16">
        <v>50</v>
      </c>
      <c r="F34" s="17">
        <v>44054</v>
      </c>
      <c r="G34" s="14" t="b">
        <v>1</v>
      </c>
    </row>
    <row r="35" spans="1:7" x14ac:dyDescent="0.25">
      <c r="A35" s="14">
        <v>1019</v>
      </c>
      <c r="B35" s="15" t="s">
        <v>321</v>
      </c>
      <c r="C35" s="15" t="s">
        <v>119</v>
      </c>
      <c r="D35" s="15" t="s">
        <v>30</v>
      </c>
      <c r="E35" s="16">
        <v>50</v>
      </c>
      <c r="F35" s="17">
        <v>44055</v>
      </c>
      <c r="G35" s="14" t="b">
        <v>1</v>
      </c>
    </row>
    <row r="36" spans="1:7" x14ac:dyDescent="0.25">
      <c r="A36" s="14">
        <v>1020</v>
      </c>
      <c r="B36" s="15" t="s">
        <v>87</v>
      </c>
      <c r="C36" s="15" t="s">
        <v>333</v>
      </c>
      <c r="D36" s="15" t="s">
        <v>30</v>
      </c>
      <c r="E36" s="16">
        <v>100</v>
      </c>
      <c r="F36" s="17">
        <v>44057</v>
      </c>
      <c r="G36" s="14" t="b">
        <v>1</v>
      </c>
    </row>
    <row r="37" spans="1:7" x14ac:dyDescent="0.25">
      <c r="A37" s="14">
        <v>1021</v>
      </c>
      <c r="B37" s="15" t="s">
        <v>124</v>
      </c>
      <c r="C37" s="15" t="s">
        <v>71</v>
      </c>
      <c r="D37" s="15" t="s">
        <v>30</v>
      </c>
      <c r="E37" s="16">
        <v>20</v>
      </c>
      <c r="F37" s="17">
        <v>44058</v>
      </c>
      <c r="G37" s="14" t="b">
        <v>1</v>
      </c>
    </row>
    <row r="38" spans="1:7" x14ac:dyDescent="0.25">
      <c r="A38" s="14">
        <v>1022</v>
      </c>
      <c r="B38" s="15" t="s">
        <v>88</v>
      </c>
      <c r="C38" s="15" t="s">
        <v>334</v>
      </c>
      <c r="D38" s="15" t="s">
        <v>30</v>
      </c>
      <c r="E38" s="16">
        <v>50</v>
      </c>
      <c r="F38" s="17">
        <v>44058</v>
      </c>
      <c r="G38" s="14" t="b">
        <v>1</v>
      </c>
    </row>
    <row r="39" spans="1:7" x14ac:dyDescent="0.25">
      <c r="A39" s="14">
        <v>1023</v>
      </c>
      <c r="B39" s="15" t="s">
        <v>203</v>
      </c>
      <c r="C39" s="15" t="s">
        <v>153</v>
      </c>
      <c r="D39" s="15" t="s">
        <v>30</v>
      </c>
      <c r="E39" s="16">
        <v>5</v>
      </c>
      <c r="F39" s="17">
        <v>44059</v>
      </c>
      <c r="G39" s="14" t="b">
        <v>1</v>
      </c>
    </row>
    <row r="40" spans="1:7" x14ac:dyDescent="0.25">
      <c r="A40" s="14">
        <v>1024</v>
      </c>
      <c r="B40" s="15" t="s">
        <v>335</v>
      </c>
      <c r="C40" s="15" t="s">
        <v>290</v>
      </c>
      <c r="D40" s="15" t="s">
        <v>30</v>
      </c>
      <c r="E40" s="16">
        <v>500</v>
      </c>
      <c r="F40" s="17">
        <v>44060</v>
      </c>
      <c r="G40" s="14" t="b">
        <v>1</v>
      </c>
    </row>
    <row r="41" spans="1:7" x14ac:dyDescent="0.25">
      <c r="A41" s="14">
        <v>1025</v>
      </c>
      <c r="B41" s="15" t="s">
        <v>336</v>
      </c>
      <c r="C41" s="15" t="s">
        <v>337</v>
      </c>
      <c r="D41" s="15" t="s">
        <v>58</v>
      </c>
      <c r="E41" s="16">
        <v>100</v>
      </c>
      <c r="F41" s="17">
        <v>44060</v>
      </c>
      <c r="G41" s="14" t="b">
        <v>1</v>
      </c>
    </row>
    <row r="42" spans="1:7" x14ac:dyDescent="0.25">
      <c r="A42" s="14">
        <v>1026</v>
      </c>
      <c r="B42" s="15" t="s">
        <v>338</v>
      </c>
      <c r="C42" s="15" t="s">
        <v>339</v>
      </c>
      <c r="D42" s="15" t="s">
        <v>30</v>
      </c>
      <c r="E42" s="16">
        <v>2000</v>
      </c>
      <c r="F42" s="17">
        <v>44062</v>
      </c>
      <c r="G42" s="14" t="b">
        <v>1</v>
      </c>
    </row>
    <row r="43" spans="1:7" x14ac:dyDescent="0.25">
      <c r="A43" s="14">
        <v>1027</v>
      </c>
      <c r="B43" s="15" t="s">
        <v>340</v>
      </c>
      <c r="C43" s="15" t="s">
        <v>119</v>
      </c>
      <c r="D43" s="15" t="s">
        <v>30</v>
      </c>
      <c r="E43" s="16">
        <v>50</v>
      </c>
      <c r="F43" s="17">
        <v>44063</v>
      </c>
      <c r="G43" s="14" t="b">
        <v>1</v>
      </c>
    </row>
    <row r="44" spans="1:7" x14ac:dyDescent="0.25">
      <c r="A44" s="14">
        <v>1053</v>
      </c>
      <c r="B44" s="15" t="s">
        <v>335</v>
      </c>
      <c r="C44" s="15" t="s">
        <v>341</v>
      </c>
      <c r="D44" s="15" t="s">
        <v>30</v>
      </c>
      <c r="E44" s="16">
        <v>1000</v>
      </c>
      <c r="F44" s="17">
        <v>44063</v>
      </c>
      <c r="G44" s="14" t="b">
        <v>1</v>
      </c>
    </row>
    <row r="45" spans="1:7" x14ac:dyDescent="0.25">
      <c r="A45" s="14">
        <v>1054</v>
      </c>
      <c r="B45" s="15" t="s">
        <v>335</v>
      </c>
      <c r="C45" s="15" t="s">
        <v>285</v>
      </c>
      <c r="D45" s="15" t="s">
        <v>30</v>
      </c>
      <c r="E45" s="16">
        <v>400</v>
      </c>
      <c r="F45" s="17">
        <v>44063</v>
      </c>
      <c r="G45" s="14" t="b">
        <v>1</v>
      </c>
    </row>
    <row r="46" spans="1:7" x14ac:dyDescent="0.25">
      <c r="A46" s="14">
        <v>1055</v>
      </c>
      <c r="B46" s="15" t="s">
        <v>135</v>
      </c>
      <c r="C46" s="15" t="s">
        <v>50</v>
      </c>
      <c r="D46" s="15" t="s">
        <v>30</v>
      </c>
      <c r="E46" s="16">
        <v>100</v>
      </c>
      <c r="F46" s="17">
        <v>44064</v>
      </c>
      <c r="G46" s="14" t="b">
        <v>1</v>
      </c>
    </row>
    <row r="47" spans="1:7" x14ac:dyDescent="0.25">
      <c r="A47" s="14">
        <v>1056</v>
      </c>
      <c r="B47" s="15" t="s">
        <v>313</v>
      </c>
      <c r="C47" s="15" t="s">
        <v>314</v>
      </c>
      <c r="D47" s="15" t="s">
        <v>30</v>
      </c>
      <c r="E47" s="16">
        <v>2500</v>
      </c>
      <c r="F47" s="17">
        <v>44064</v>
      </c>
      <c r="G47" s="14" t="b">
        <v>1</v>
      </c>
    </row>
    <row r="48" spans="1:7" x14ac:dyDescent="0.25">
      <c r="A48" s="14">
        <v>1057</v>
      </c>
      <c r="B48" s="15" t="s">
        <v>48</v>
      </c>
      <c r="C48" s="15" t="s">
        <v>49</v>
      </c>
      <c r="D48" s="15" t="s">
        <v>30</v>
      </c>
      <c r="E48" s="16">
        <v>50</v>
      </c>
      <c r="F48" s="17">
        <v>44065</v>
      </c>
      <c r="G48" s="14" t="b">
        <v>1</v>
      </c>
    </row>
    <row r="49" spans="1:7" x14ac:dyDescent="0.25">
      <c r="A49" s="14">
        <v>1058</v>
      </c>
      <c r="B49" s="15" t="s">
        <v>342</v>
      </c>
      <c r="C49" s="15" t="s">
        <v>343</v>
      </c>
      <c r="D49" s="15" t="s">
        <v>30</v>
      </c>
      <c r="E49" s="16">
        <v>100</v>
      </c>
      <c r="F49" s="17">
        <v>44067</v>
      </c>
      <c r="G49" s="14" t="b">
        <v>1</v>
      </c>
    </row>
    <row r="50" spans="1:7" x14ac:dyDescent="0.25">
      <c r="A50" s="14">
        <v>1059</v>
      </c>
      <c r="B50" s="15" t="s">
        <v>344</v>
      </c>
      <c r="C50" s="15" t="s">
        <v>345</v>
      </c>
      <c r="D50" s="15" t="s">
        <v>30</v>
      </c>
      <c r="E50" s="16">
        <v>100</v>
      </c>
      <c r="F50" s="17">
        <v>44067</v>
      </c>
      <c r="G50" s="14" t="b">
        <v>1</v>
      </c>
    </row>
    <row r="51" spans="1:7" x14ac:dyDescent="0.25">
      <c r="A51" s="14">
        <v>1060</v>
      </c>
      <c r="B51" s="15" t="s">
        <v>39</v>
      </c>
      <c r="C51" s="15" t="s">
        <v>40</v>
      </c>
      <c r="D51" s="15" t="s">
        <v>30</v>
      </c>
      <c r="E51" s="16">
        <v>2000</v>
      </c>
      <c r="F51" s="17">
        <v>44068</v>
      </c>
      <c r="G51" s="14" t="b">
        <v>1</v>
      </c>
    </row>
    <row r="52" spans="1:7" x14ac:dyDescent="0.25">
      <c r="A52" s="14">
        <v>1061</v>
      </c>
      <c r="B52" s="15" t="s">
        <v>73</v>
      </c>
      <c r="C52" s="15" t="s">
        <v>32</v>
      </c>
      <c r="D52" s="15" t="s">
        <v>30</v>
      </c>
      <c r="E52" s="16">
        <v>20</v>
      </c>
      <c r="F52" s="17">
        <v>44069</v>
      </c>
      <c r="G52" s="14" t="b">
        <v>1</v>
      </c>
    </row>
    <row r="53" spans="1:7" x14ac:dyDescent="0.25">
      <c r="A53" s="14">
        <v>1084</v>
      </c>
      <c r="B53" s="15" t="s">
        <v>109</v>
      </c>
      <c r="C53" s="15" t="s">
        <v>110</v>
      </c>
      <c r="D53" s="15" t="s">
        <v>30</v>
      </c>
      <c r="E53" s="16">
        <v>10</v>
      </c>
      <c r="F53" s="17">
        <v>44073</v>
      </c>
      <c r="G53" s="14" t="b">
        <v>1</v>
      </c>
    </row>
    <row r="54" spans="1:7" x14ac:dyDescent="0.25">
      <c r="A54" s="14">
        <v>1085</v>
      </c>
      <c r="B54" s="15" t="s">
        <v>109</v>
      </c>
      <c r="C54" s="15" t="s">
        <v>111</v>
      </c>
      <c r="D54" s="15" t="s">
        <v>30</v>
      </c>
      <c r="E54" s="16">
        <v>10</v>
      </c>
      <c r="F54" s="17">
        <v>44073</v>
      </c>
      <c r="G54" s="14" t="b">
        <v>1</v>
      </c>
    </row>
    <row r="55" spans="1:7" x14ac:dyDescent="0.25">
      <c r="A55" s="14">
        <v>1086</v>
      </c>
      <c r="B55" s="15" t="s">
        <v>112</v>
      </c>
      <c r="C55" s="15" t="s">
        <v>42</v>
      </c>
      <c r="D55" s="15" t="s">
        <v>30</v>
      </c>
      <c r="E55" s="16">
        <v>20</v>
      </c>
      <c r="F55" s="17">
        <v>44073</v>
      </c>
      <c r="G55" s="14" t="b">
        <v>1</v>
      </c>
    </row>
    <row r="56" spans="1:7" x14ac:dyDescent="0.25">
      <c r="A56" s="14">
        <v>1087</v>
      </c>
      <c r="B56" s="15" t="s">
        <v>33</v>
      </c>
      <c r="C56" s="15" t="s">
        <v>34</v>
      </c>
      <c r="D56" s="15" t="s">
        <v>30</v>
      </c>
      <c r="E56" s="16">
        <v>10</v>
      </c>
      <c r="F56" s="17">
        <v>44074</v>
      </c>
      <c r="G56" s="14" t="b">
        <v>1</v>
      </c>
    </row>
    <row r="57" spans="1:7" x14ac:dyDescent="0.25">
      <c r="A57" s="14">
        <v>1088</v>
      </c>
      <c r="B57" s="15" t="s">
        <v>137</v>
      </c>
      <c r="C57" s="15" t="s">
        <v>116</v>
      </c>
      <c r="D57" s="15" t="s">
        <v>30</v>
      </c>
      <c r="E57" s="16">
        <v>25</v>
      </c>
      <c r="F57" s="17">
        <v>44075</v>
      </c>
      <c r="G57" s="14" t="b">
        <v>1</v>
      </c>
    </row>
    <row r="58" spans="1:7" x14ac:dyDescent="0.25">
      <c r="A58" s="14">
        <v>1089</v>
      </c>
      <c r="B58" s="15" t="s">
        <v>286</v>
      </c>
      <c r="C58" s="15" t="s">
        <v>323</v>
      </c>
      <c r="D58" s="15" t="s">
        <v>30</v>
      </c>
      <c r="E58" s="16">
        <v>200</v>
      </c>
      <c r="F58" s="17">
        <v>44077</v>
      </c>
      <c r="G58" s="14" t="b">
        <v>1</v>
      </c>
    </row>
    <row r="59" spans="1:7" x14ac:dyDescent="0.25">
      <c r="A59" s="14">
        <v>1090</v>
      </c>
      <c r="B59" s="15" t="s">
        <v>346</v>
      </c>
      <c r="C59" s="15" t="s">
        <v>347</v>
      </c>
      <c r="D59" s="15" t="s">
        <v>30</v>
      </c>
      <c r="E59" s="16">
        <v>50</v>
      </c>
      <c r="F59" s="17">
        <v>44078</v>
      </c>
      <c r="G59" s="14" t="b">
        <v>1</v>
      </c>
    </row>
    <row r="60" spans="1:7" x14ac:dyDescent="0.25">
      <c r="A60" s="14">
        <v>1091</v>
      </c>
      <c r="B60" s="15" t="s">
        <v>204</v>
      </c>
      <c r="C60" s="15" t="s">
        <v>30</v>
      </c>
      <c r="D60" s="15" t="s">
        <v>30</v>
      </c>
      <c r="E60" s="16">
        <v>100</v>
      </c>
      <c r="F60" s="17">
        <v>44079</v>
      </c>
      <c r="G60" s="14" t="b">
        <v>1</v>
      </c>
    </row>
    <row r="61" spans="1:7" x14ac:dyDescent="0.25">
      <c r="A61" s="14">
        <v>1092</v>
      </c>
      <c r="B61" s="15" t="s">
        <v>348</v>
      </c>
      <c r="C61" s="15" t="s">
        <v>57</v>
      </c>
      <c r="D61" s="15" t="s">
        <v>30</v>
      </c>
      <c r="E61" s="16">
        <v>100</v>
      </c>
      <c r="F61" s="17">
        <v>44082</v>
      </c>
      <c r="G61" s="14" t="b">
        <v>1</v>
      </c>
    </row>
    <row r="62" spans="1:7" x14ac:dyDescent="0.25">
      <c r="A62" s="14">
        <v>1093</v>
      </c>
      <c r="B62" s="15" t="s">
        <v>122</v>
      </c>
      <c r="C62" s="15" t="s">
        <v>59</v>
      </c>
      <c r="D62" s="15" t="s">
        <v>30</v>
      </c>
      <c r="E62" s="16">
        <v>5</v>
      </c>
      <c r="F62" s="17">
        <v>44084</v>
      </c>
      <c r="G62" s="14" t="b">
        <v>1</v>
      </c>
    </row>
    <row r="63" spans="1:7" x14ac:dyDescent="0.25">
      <c r="A63" s="14">
        <v>1094</v>
      </c>
      <c r="B63" s="15" t="s">
        <v>87</v>
      </c>
      <c r="C63" s="15" t="s">
        <v>349</v>
      </c>
      <c r="D63" s="15" t="s">
        <v>30</v>
      </c>
      <c r="E63" s="16">
        <v>100</v>
      </c>
      <c r="F63" s="17">
        <v>44086</v>
      </c>
      <c r="G63" s="14" t="b">
        <v>1</v>
      </c>
    </row>
    <row r="64" spans="1:7" x14ac:dyDescent="0.25">
      <c r="A64" s="14">
        <v>1095</v>
      </c>
      <c r="B64" s="15" t="s">
        <v>124</v>
      </c>
      <c r="C64" s="15" t="s">
        <v>71</v>
      </c>
      <c r="D64" s="15" t="s">
        <v>30</v>
      </c>
      <c r="E64" s="16">
        <v>20</v>
      </c>
      <c r="F64" s="17">
        <v>44089</v>
      </c>
      <c r="G64" s="14" t="b">
        <v>1</v>
      </c>
    </row>
    <row r="65" spans="1:7" x14ac:dyDescent="0.25">
      <c r="A65" s="14">
        <v>1096</v>
      </c>
      <c r="B65" s="15" t="s">
        <v>350</v>
      </c>
      <c r="C65" s="15" t="s">
        <v>351</v>
      </c>
      <c r="D65" s="15" t="s">
        <v>30</v>
      </c>
      <c r="E65" s="16">
        <v>100</v>
      </c>
      <c r="F65" s="17">
        <v>44089</v>
      </c>
      <c r="G65" s="14" t="b">
        <v>1</v>
      </c>
    </row>
    <row r="66" spans="1:7" x14ac:dyDescent="0.25">
      <c r="A66" s="14">
        <v>1097</v>
      </c>
      <c r="B66" s="15" t="s">
        <v>203</v>
      </c>
      <c r="C66" s="15" t="s">
        <v>153</v>
      </c>
      <c r="D66" s="15" t="s">
        <v>30</v>
      </c>
      <c r="E66" s="16">
        <v>5</v>
      </c>
      <c r="F66" s="17">
        <v>44090</v>
      </c>
      <c r="G66" s="14" t="b">
        <v>1</v>
      </c>
    </row>
    <row r="67" spans="1:7" x14ac:dyDescent="0.25">
      <c r="A67" s="14">
        <v>1107</v>
      </c>
      <c r="B67" s="15" t="s">
        <v>157</v>
      </c>
      <c r="C67" s="15" t="s">
        <v>114</v>
      </c>
      <c r="D67" s="15" t="s">
        <v>30</v>
      </c>
      <c r="E67" s="16">
        <v>100</v>
      </c>
      <c r="F67" s="17">
        <v>44098</v>
      </c>
      <c r="G67" s="14" t="b">
        <v>1</v>
      </c>
    </row>
    <row r="68" spans="1:7" x14ac:dyDescent="0.25">
      <c r="A68" s="14">
        <v>1108</v>
      </c>
      <c r="B68" s="15" t="s">
        <v>73</v>
      </c>
      <c r="C68" s="15" t="s">
        <v>32</v>
      </c>
      <c r="D68" s="15" t="s">
        <v>30</v>
      </c>
      <c r="E68" s="16">
        <v>20</v>
      </c>
      <c r="F68" s="17">
        <v>44100</v>
      </c>
      <c r="G68" s="14" t="b">
        <v>1</v>
      </c>
    </row>
    <row r="69" spans="1:7" x14ac:dyDescent="0.25">
      <c r="A69" s="14">
        <v>1109</v>
      </c>
      <c r="B69" s="15" t="s">
        <v>140</v>
      </c>
      <c r="C69" s="15" t="s">
        <v>119</v>
      </c>
      <c r="D69" s="15" t="s">
        <v>30</v>
      </c>
      <c r="E69" s="16">
        <v>100</v>
      </c>
      <c r="F69" s="17">
        <v>44102</v>
      </c>
      <c r="G69" s="14" t="b">
        <v>1</v>
      </c>
    </row>
    <row r="70" spans="1:7" x14ac:dyDescent="0.25">
      <c r="A70" s="14">
        <v>1154</v>
      </c>
      <c r="B70" s="15" t="s">
        <v>109</v>
      </c>
      <c r="C70" s="15" t="s">
        <v>111</v>
      </c>
      <c r="D70" s="15" t="s">
        <v>30</v>
      </c>
      <c r="E70" s="16">
        <v>10</v>
      </c>
      <c r="F70" s="17">
        <v>44104</v>
      </c>
      <c r="G70" s="14" t="b">
        <v>1</v>
      </c>
    </row>
    <row r="71" spans="1:7" x14ac:dyDescent="0.25">
      <c r="A71" s="14">
        <v>1155</v>
      </c>
      <c r="B71" s="15" t="s">
        <v>109</v>
      </c>
      <c r="C71" s="15" t="s">
        <v>110</v>
      </c>
      <c r="D71" s="15" t="s">
        <v>30</v>
      </c>
      <c r="E71" s="16">
        <v>10</v>
      </c>
      <c r="F71" s="17">
        <v>44104</v>
      </c>
      <c r="G71" s="14" t="b">
        <v>1</v>
      </c>
    </row>
    <row r="72" spans="1:7" x14ac:dyDescent="0.25">
      <c r="A72" s="14">
        <v>1156</v>
      </c>
      <c r="B72" s="15" t="s">
        <v>112</v>
      </c>
      <c r="C72" s="15" t="s">
        <v>42</v>
      </c>
      <c r="D72" s="15" t="s">
        <v>30</v>
      </c>
      <c r="E72" s="16">
        <v>20</v>
      </c>
      <c r="F72" s="17">
        <v>44104</v>
      </c>
      <c r="G72" s="14" t="b">
        <v>1</v>
      </c>
    </row>
    <row r="73" spans="1:7" x14ac:dyDescent="0.25">
      <c r="A73" s="14">
        <v>1157</v>
      </c>
      <c r="B73" s="15" t="s">
        <v>33</v>
      </c>
      <c r="C73" s="15" t="s">
        <v>34</v>
      </c>
      <c r="D73" s="15" t="s">
        <v>30</v>
      </c>
      <c r="E73" s="16">
        <v>10</v>
      </c>
      <c r="F73" s="17">
        <v>44104</v>
      </c>
      <c r="G73" s="14" t="b">
        <v>1</v>
      </c>
    </row>
    <row r="74" spans="1:7" x14ac:dyDescent="0.25">
      <c r="A74" s="14">
        <v>1111</v>
      </c>
      <c r="B74" s="15" t="s">
        <v>137</v>
      </c>
      <c r="C74" s="15" t="s">
        <v>116</v>
      </c>
      <c r="D74" s="15" t="s">
        <v>30</v>
      </c>
      <c r="E74" s="16">
        <v>25</v>
      </c>
      <c r="F74" s="17">
        <v>44105</v>
      </c>
      <c r="G74" s="14" t="b">
        <v>1</v>
      </c>
    </row>
    <row r="75" spans="1:7" x14ac:dyDescent="0.25">
      <c r="A75" s="14">
        <v>1112</v>
      </c>
      <c r="B75" s="15" t="s">
        <v>75</v>
      </c>
      <c r="C75" s="15" t="s">
        <v>43</v>
      </c>
      <c r="D75" s="15" t="s">
        <v>30</v>
      </c>
      <c r="E75" s="16">
        <v>1200</v>
      </c>
      <c r="F75" s="17">
        <v>44105</v>
      </c>
      <c r="G75" s="14" t="b">
        <v>1</v>
      </c>
    </row>
    <row r="76" spans="1:7" x14ac:dyDescent="0.25">
      <c r="A76" s="14">
        <v>1113</v>
      </c>
      <c r="B76" s="15" t="s">
        <v>136</v>
      </c>
      <c r="C76" s="15" t="s">
        <v>149</v>
      </c>
      <c r="D76" s="15" t="s">
        <v>30</v>
      </c>
      <c r="E76" s="16">
        <v>200</v>
      </c>
      <c r="F76" s="17">
        <v>44110</v>
      </c>
      <c r="G76" s="14" t="b">
        <v>1</v>
      </c>
    </row>
    <row r="77" spans="1:7" x14ac:dyDescent="0.25">
      <c r="A77" s="14">
        <v>1114</v>
      </c>
      <c r="B77" s="15" t="s">
        <v>98</v>
      </c>
      <c r="C77" s="15" t="s">
        <v>273</v>
      </c>
      <c r="D77" s="15" t="s">
        <v>30</v>
      </c>
      <c r="E77" s="16">
        <v>100</v>
      </c>
      <c r="F77" s="17">
        <v>44110</v>
      </c>
      <c r="G77" s="14" t="b">
        <v>1</v>
      </c>
    </row>
    <row r="78" spans="1:7" x14ac:dyDescent="0.25">
      <c r="A78" s="14">
        <v>1115</v>
      </c>
      <c r="B78" s="15" t="s">
        <v>352</v>
      </c>
      <c r="C78" s="15" t="s">
        <v>353</v>
      </c>
      <c r="D78" s="15" t="s">
        <v>30</v>
      </c>
      <c r="E78" s="16">
        <v>500</v>
      </c>
      <c r="F78" s="17">
        <v>44113</v>
      </c>
      <c r="G78" s="14" t="b">
        <v>1</v>
      </c>
    </row>
    <row r="79" spans="1:7" x14ac:dyDescent="0.25">
      <c r="A79" s="14">
        <v>1116</v>
      </c>
      <c r="B79" s="15" t="s">
        <v>204</v>
      </c>
      <c r="C79" s="15" t="s">
        <v>30</v>
      </c>
      <c r="D79" s="15" t="s">
        <v>30</v>
      </c>
      <c r="E79" s="16">
        <v>5305.21</v>
      </c>
      <c r="F79" s="17">
        <v>44113</v>
      </c>
      <c r="G79" s="14" t="b">
        <v>1</v>
      </c>
    </row>
    <row r="80" spans="1:7" x14ac:dyDescent="0.25">
      <c r="A80" s="14">
        <v>1117</v>
      </c>
      <c r="B80" s="15" t="s">
        <v>122</v>
      </c>
      <c r="C80" s="15" t="s">
        <v>59</v>
      </c>
      <c r="D80" s="15" t="s">
        <v>30</v>
      </c>
      <c r="E80" s="16">
        <v>5</v>
      </c>
      <c r="F80" s="17">
        <v>44114</v>
      </c>
      <c r="G80" s="14" t="b">
        <v>1</v>
      </c>
    </row>
    <row r="81" spans="1:7" x14ac:dyDescent="0.25">
      <c r="A81" s="14">
        <v>1128</v>
      </c>
      <c r="B81" s="15" t="s">
        <v>124</v>
      </c>
      <c r="C81" s="15" t="s">
        <v>71</v>
      </c>
      <c r="D81" s="15" t="s">
        <v>30</v>
      </c>
      <c r="E81" s="16">
        <v>20</v>
      </c>
      <c r="F81" s="17">
        <v>44119</v>
      </c>
      <c r="G81" s="14" t="b">
        <v>1</v>
      </c>
    </row>
    <row r="82" spans="1:7" x14ac:dyDescent="0.25">
      <c r="A82" s="14">
        <v>1129</v>
      </c>
      <c r="B82" s="15" t="s">
        <v>354</v>
      </c>
      <c r="C82" s="15" t="s">
        <v>334</v>
      </c>
      <c r="D82" s="15" t="s">
        <v>30</v>
      </c>
      <c r="E82" s="16">
        <v>5000</v>
      </c>
      <c r="F82" s="17">
        <v>44119</v>
      </c>
      <c r="G82" s="14" t="b">
        <v>1</v>
      </c>
    </row>
    <row r="83" spans="1:7" x14ac:dyDescent="0.25">
      <c r="A83" s="14">
        <v>1151</v>
      </c>
      <c r="B83" s="15" t="s">
        <v>203</v>
      </c>
      <c r="C83" s="15" t="s">
        <v>153</v>
      </c>
      <c r="D83" s="15" t="s">
        <v>30</v>
      </c>
      <c r="E83" s="16">
        <v>5</v>
      </c>
      <c r="F83" s="17">
        <v>44120</v>
      </c>
      <c r="G83" s="14" t="b">
        <v>1</v>
      </c>
    </row>
    <row r="84" spans="1:7" x14ac:dyDescent="0.25">
      <c r="A84" s="14">
        <v>1152</v>
      </c>
      <c r="B84" s="15" t="s">
        <v>115</v>
      </c>
      <c r="C84" s="15" t="s">
        <v>116</v>
      </c>
      <c r="D84" s="15" t="s">
        <v>30</v>
      </c>
      <c r="E84" s="16">
        <v>250</v>
      </c>
      <c r="F84" s="17">
        <v>44122</v>
      </c>
      <c r="G84" s="14" t="b">
        <v>1</v>
      </c>
    </row>
    <row r="85" spans="1:7" x14ac:dyDescent="0.25">
      <c r="A85" s="14">
        <v>1158</v>
      </c>
      <c r="B85" s="15" t="s">
        <v>73</v>
      </c>
      <c r="C85" s="15" t="s">
        <v>32</v>
      </c>
      <c r="D85" s="15" t="s">
        <v>30</v>
      </c>
      <c r="E85" s="16">
        <v>20</v>
      </c>
      <c r="F85" s="17">
        <v>44130</v>
      </c>
      <c r="G85" s="14" t="b">
        <v>1</v>
      </c>
    </row>
    <row r="86" spans="1:7" x14ac:dyDescent="0.25">
      <c r="A86" s="14">
        <v>1159</v>
      </c>
      <c r="B86" s="15" t="s">
        <v>109</v>
      </c>
      <c r="C86" s="15" t="s">
        <v>110</v>
      </c>
      <c r="D86" s="15" t="s">
        <v>30</v>
      </c>
      <c r="E86" s="16">
        <v>10</v>
      </c>
      <c r="F86" s="17">
        <v>44134</v>
      </c>
      <c r="G86" s="14" t="b">
        <v>1</v>
      </c>
    </row>
    <row r="87" spans="1:7" x14ac:dyDescent="0.25">
      <c r="A87" s="14">
        <v>1160</v>
      </c>
      <c r="B87" s="15" t="s">
        <v>109</v>
      </c>
      <c r="C87" s="15" t="s">
        <v>111</v>
      </c>
      <c r="D87" s="15" t="s">
        <v>30</v>
      </c>
      <c r="E87" s="16">
        <v>10</v>
      </c>
      <c r="F87" s="17">
        <v>44134</v>
      </c>
      <c r="G87" s="14" t="b">
        <v>1</v>
      </c>
    </row>
    <row r="88" spans="1:7" x14ac:dyDescent="0.25">
      <c r="A88" s="14">
        <v>1161</v>
      </c>
      <c r="B88" s="15" t="s">
        <v>112</v>
      </c>
      <c r="C88" s="15" t="s">
        <v>42</v>
      </c>
      <c r="D88" s="15" t="s">
        <v>30</v>
      </c>
      <c r="E88" s="16">
        <v>20</v>
      </c>
      <c r="F88" s="17">
        <v>44134</v>
      </c>
      <c r="G88" s="14" t="b">
        <v>1</v>
      </c>
    </row>
    <row r="89" spans="1:7" x14ac:dyDescent="0.25">
      <c r="A89" s="14">
        <v>1162</v>
      </c>
      <c r="B89" s="15" t="s">
        <v>355</v>
      </c>
      <c r="C89" s="15" t="s">
        <v>356</v>
      </c>
      <c r="D89" s="15" t="s">
        <v>30</v>
      </c>
      <c r="E89" s="16">
        <f>100-50</f>
        <v>50</v>
      </c>
      <c r="F89" s="17">
        <v>44134</v>
      </c>
      <c r="G89" s="14" t="b">
        <v>1</v>
      </c>
    </row>
    <row r="90" spans="1:7" x14ac:dyDescent="0.25">
      <c r="A90" s="14">
        <v>1163</v>
      </c>
      <c r="B90" s="15" t="s">
        <v>33</v>
      </c>
      <c r="C90" s="15" t="s">
        <v>34</v>
      </c>
      <c r="D90" s="15" t="s">
        <v>30</v>
      </c>
      <c r="E90" s="16">
        <v>10</v>
      </c>
      <c r="F90" s="17">
        <v>44135</v>
      </c>
      <c r="G90" s="14" t="b">
        <v>1</v>
      </c>
    </row>
    <row r="91" spans="1:7" x14ac:dyDescent="0.25">
      <c r="A91" s="14">
        <v>1164</v>
      </c>
      <c r="B91" s="15" t="s">
        <v>137</v>
      </c>
      <c r="C91" s="15" t="s">
        <v>116</v>
      </c>
      <c r="D91" s="15" t="s">
        <v>30</v>
      </c>
      <c r="E91" s="16">
        <v>25</v>
      </c>
      <c r="F91" s="17">
        <v>44136</v>
      </c>
      <c r="G91" s="14" t="b">
        <v>1</v>
      </c>
    </row>
    <row r="92" spans="1:7" x14ac:dyDescent="0.25">
      <c r="A92" s="14">
        <v>1165</v>
      </c>
      <c r="B92" s="15" t="s">
        <v>122</v>
      </c>
      <c r="C92" s="15" t="s">
        <v>59</v>
      </c>
      <c r="D92" s="15" t="s">
        <v>30</v>
      </c>
      <c r="E92" s="16">
        <v>5</v>
      </c>
      <c r="F92" s="17">
        <v>44145</v>
      </c>
      <c r="G92" s="14" t="b">
        <v>1</v>
      </c>
    </row>
    <row r="93" spans="1:7" x14ac:dyDescent="0.25">
      <c r="A93" s="14">
        <v>1166</v>
      </c>
      <c r="B93" s="15" t="s">
        <v>357</v>
      </c>
      <c r="C93" s="15" t="s">
        <v>358</v>
      </c>
      <c r="D93" s="15" t="s">
        <v>30</v>
      </c>
      <c r="E93" s="16">
        <v>4000</v>
      </c>
      <c r="F93" s="17">
        <v>44146</v>
      </c>
      <c r="G93" s="14" t="b">
        <v>1</v>
      </c>
    </row>
    <row r="94" spans="1:7" x14ac:dyDescent="0.25">
      <c r="A94" s="14">
        <v>1167</v>
      </c>
      <c r="B94" s="15" t="s">
        <v>359</v>
      </c>
      <c r="C94" s="15" t="s">
        <v>156</v>
      </c>
      <c r="D94" s="15" t="s">
        <v>30</v>
      </c>
      <c r="E94" s="16">
        <v>5000</v>
      </c>
      <c r="F94" s="17">
        <v>44147</v>
      </c>
      <c r="G94" s="14" t="b">
        <v>1</v>
      </c>
    </row>
    <row r="95" spans="1:7" x14ac:dyDescent="0.25">
      <c r="A95" s="14">
        <v>1173</v>
      </c>
      <c r="B95" s="15" t="s">
        <v>124</v>
      </c>
      <c r="C95" s="15" t="s">
        <v>71</v>
      </c>
      <c r="D95" s="15" t="s">
        <v>30</v>
      </c>
      <c r="E95" s="16">
        <v>20</v>
      </c>
      <c r="F95" s="17">
        <v>44150</v>
      </c>
      <c r="G95" s="14" t="b">
        <v>1</v>
      </c>
    </row>
    <row r="96" spans="1:7" x14ac:dyDescent="0.25">
      <c r="A96" s="14">
        <v>1174</v>
      </c>
      <c r="B96" s="15" t="s">
        <v>203</v>
      </c>
      <c r="C96" s="15" t="s">
        <v>153</v>
      </c>
      <c r="D96" s="15" t="s">
        <v>30</v>
      </c>
      <c r="E96" s="16">
        <v>5</v>
      </c>
      <c r="F96" s="17">
        <v>44151</v>
      </c>
      <c r="G96" s="14" t="b">
        <v>1</v>
      </c>
    </row>
    <row r="97" spans="1:7" x14ac:dyDescent="0.25">
      <c r="A97" s="14">
        <v>1175</v>
      </c>
      <c r="B97" s="15" t="s">
        <v>360</v>
      </c>
      <c r="C97" s="15" t="s">
        <v>361</v>
      </c>
      <c r="D97" s="15" t="s">
        <v>30</v>
      </c>
      <c r="E97" s="16">
        <v>300</v>
      </c>
      <c r="F97" s="17">
        <v>44151</v>
      </c>
      <c r="G97" s="14" t="b">
        <v>1</v>
      </c>
    </row>
    <row r="98" spans="1:7" x14ac:dyDescent="0.25">
      <c r="A98" s="14">
        <v>1186</v>
      </c>
      <c r="B98" s="15" t="s">
        <v>73</v>
      </c>
      <c r="C98" s="15" t="s">
        <v>32</v>
      </c>
      <c r="D98" s="15" t="s">
        <v>30</v>
      </c>
      <c r="E98" s="16">
        <v>20</v>
      </c>
      <c r="F98" s="17">
        <v>44161</v>
      </c>
      <c r="G98" s="14" t="b">
        <v>1</v>
      </c>
    </row>
    <row r="99" spans="1:7" x14ac:dyDescent="0.25">
      <c r="A99" s="14">
        <v>1187</v>
      </c>
      <c r="B99" s="15" t="s">
        <v>109</v>
      </c>
      <c r="C99" s="15" t="s">
        <v>110</v>
      </c>
      <c r="D99" s="15" t="s">
        <v>30</v>
      </c>
      <c r="E99" s="16">
        <v>10</v>
      </c>
      <c r="F99" s="17">
        <v>44165</v>
      </c>
      <c r="G99" s="14" t="b">
        <v>1</v>
      </c>
    </row>
    <row r="100" spans="1:7" x14ac:dyDescent="0.25">
      <c r="A100" s="14">
        <v>1188</v>
      </c>
      <c r="B100" s="15" t="s">
        <v>109</v>
      </c>
      <c r="C100" s="15" t="s">
        <v>111</v>
      </c>
      <c r="D100" s="15" t="s">
        <v>30</v>
      </c>
      <c r="E100" s="16">
        <v>10</v>
      </c>
      <c r="F100" s="17">
        <v>44165</v>
      </c>
      <c r="G100" s="14" t="b">
        <v>1</v>
      </c>
    </row>
    <row r="101" spans="1:7" x14ac:dyDescent="0.25">
      <c r="A101" s="14">
        <v>1189</v>
      </c>
      <c r="B101" s="15" t="s">
        <v>112</v>
      </c>
      <c r="C101" s="15" t="s">
        <v>42</v>
      </c>
      <c r="D101" s="15" t="s">
        <v>30</v>
      </c>
      <c r="E101" s="16">
        <v>20</v>
      </c>
      <c r="F101" s="17">
        <v>44165</v>
      </c>
      <c r="G101" s="14" t="b">
        <v>1</v>
      </c>
    </row>
    <row r="102" spans="1:7" x14ac:dyDescent="0.25">
      <c r="A102" s="14">
        <v>1190</v>
      </c>
      <c r="B102" s="15" t="s">
        <v>33</v>
      </c>
      <c r="C102" s="15" t="s">
        <v>34</v>
      </c>
      <c r="D102" s="15" t="s">
        <v>30</v>
      </c>
      <c r="E102" s="16">
        <v>10</v>
      </c>
      <c r="F102" s="17">
        <v>44165</v>
      </c>
      <c r="G102" s="14" t="b">
        <v>1</v>
      </c>
    </row>
    <row r="103" spans="1:7" x14ac:dyDescent="0.25">
      <c r="A103" s="14">
        <v>1191</v>
      </c>
      <c r="B103" s="15" t="s">
        <v>137</v>
      </c>
      <c r="C103" s="15" t="s">
        <v>116</v>
      </c>
      <c r="D103" s="15" t="s">
        <v>30</v>
      </c>
      <c r="E103" s="16">
        <v>25</v>
      </c>
      <c r="F103" s="17">
        <v>44166</v>
      </c>
      <c r="G103" s="14" t="b">
        <v>1</v>
      </c>
    </row>
    <row r="104" spans="1:7" x14ac:dyDescent="0.25">
      <c r="A104" s="14">
        <v>1192</v>
      </c>
      <c r="B104" s="15" t="s">
        <v>362</v>
      </c>
      <c r="C104" s="15" t="s">
        <v>278</v>
      </c>
      <c r="D104" s="15" t="s">
        <v>30</v>
      </c>
      <c r="E104" s="16">
        <v>100</v>
      </c>
      <c r="F104" s="17">
        <v>44166</v>
      </c>
      <c r="G104" s="14" t="b">
        <v>1</v>
      </c>
    </row>
    <row r="105" spans="1:7" x14ac:dyDescent="0.25">
      <c r="A105" s="14">
        <v>1193</v>
      </c>
      <c r="B105" s="15" t="s">
        <v>363</v>
      </c>
      <c r="C105" s="15" t="s">
        <v>364</v>
      </c>
      <c r="D105" s="15" t="s">
        <v>30</v>
      </c>
      <c r="E105" s="16">
        <v>100</v>
      </c>
      <c r="F105" s="17">
        <v>44166</v>
      </c>
      <c r="G105" s="14" t="b">
        <v>1</v>
      </c>
    </row>
    <row r="106" spans="1:7" x14ac:dyDescent="0.25">
      <c r="A106" s="14">
        <v>1194</v>
      </c>
      <c r="B106" s="15" t="s">
        <v>365</v>
      </c>
      <c r="C106" s="15" t="s">
        <v>366</v>
      </c>
      <c r="D106" s="15" t="s">
        <v>30</v>
      </c>
      <c r="E106" s="16">
        <v>25</v>
      </c>
      <c r="F106" s="17">
        <v>44167</v>
      </c>
      <c r="G106" s="14" t="b">
        <v>1</v>
      </c>
    </row>
    <row r="107" spans="1:7" x14ac:dyDescent="0.25">
      <c r="A107" s="14">
        <v>1195</v>
      </c>
      <c r="B107" s="15" t="s">
        <v>36</v>
      </c>
      <c r="C107" s="15" t="s">
        <v>67</v>
      </c>
      <c r="D107" s="15" t="s">
        <v>30</v>
      </c>
      <c r="E107" s="16">
        <v>750</v>
      </c>
      <c r="F107" s="17">
        <v>44172</v>
      </c>
      <c r="G107" s="14" t="b">
        <v>1</v>
      </c>
    </row>
    <row r="108" spans="1:7" x14ac:dyDescent="0.25">
      <c r="A108" s="14">
        <v>1196</v>
      </c>
      <c r="B108" s="15" t="s">
        <v>122</v>
      </c>
      <c r="C108" s="15" t="s">
        <v>59</v>
      </c>
      <c r="D108" s="15" t="s">
        <v>30</v>
      </c>
      <c r="E108" s="16">
        <v>5</v>
      </c>
      <c r="F108" s="17">
        <v>44175</v>
      </c>
      <c r="G108" s="14" t="b">
        <v>1</v>
      </c>
    </row>
    <row r="109" spans="1:7" x14ac:dyDescent="0.25">
      <c r="A109" s="14">
        <v>1197</v>
      </c>
      <c r="B109" s="15" t="s">
        <v>204</v>
      </c>
      <c r="C109" s="15" t="s">
        <v>30</v>
      </c>
      <c r="D109" s="15" t="s">
        <v>30</v>
      </c>
      <c r="E109" s="16">
        <v>100</v>
      </c>
      <c r="F109" s="17">
        <v>44176</v>
      </c>
      <c r="G109" s="14" t="b">
        <v>1</v>
      </c>
    </row>
    <row r="110" spans="1:7" x14ac:dyDescent="0.25">
      <c r="A110" s="14">
        <v>1203</v>
      </c>
      <c r="B110" s="15" t="s">
        <v>204</v>
      </c>
      <c r="C110" s="15" t="s">
        <v>30</v>
      </c>
      <c r="D110" s="15" t="s">
        <v>30</v>
      </c>
      <c r="E110" s="16">
        <v>1040</v>
      </c>
      <c r="F110" s="17">
        <v>44179</v>
      </c>
      <c r="G110" s="14" t="b">
        <v>1</v>
      </c>
    </row>
    <row r="111" spans="1:7" x14ac:dyDescent="0.25">
      <c r="A111" s="14">
        <v>1204</v>
      </c>
      <c r="B111" s="15" t="s">
        <v>204</v>
      </c>
      <c r="C111" s="15" t="s">
        <v>30</v>
      </c>
      <c r="D111" s="15" t="s">
        <v>30</v>
      </c>
      <c r="E111" s="16">
        <v>1716</v>
      </c>
      <c r="F111" s="17">
        <v>44179</v>
      </c>
      <c r="G111" s="14" t="b">
        <v>1</v>
      </c>
    </row>
    <row r="112" spans="1:7" x14ac:dyDescent="0.25">
      <c r="A112" s="14">
        <v>1205</v>
      </c>
      <c r="B112" s="15" t="s">
        <v>124</v>
      </c>
      <c r="C112" s="15" t="s">
        <v>71</v>
      </c>
      <c r="D112" s="15" t="s">
        <v>30</v>
      </c>
      <c r="E112" s="16">
        <v>20</v>
      </c>
      <c r="F112" s="17">
        <v>44180</v>
      </c>
      <c r="G112" s="14" t="b">
        <v>1</v>
      </c>
    </row>
    <row r="113" spans="1:7" x14ac:dyDescent="0.25">
      <c r="A113" s="14">
        <v>1206</v>
      </c>
      <c r="B113" s="15" t="s">
        <v>203</v>
      </c>
      <c r="C113" s="15" t="s">
        <v>153</v>
      </c>
      <c r="D113" s="15" t="s">
        <v>30</v>
      </c>
      <c r="E113" s="16">
        <v>5</v>
      </c>
      <c r="F113" s="17">
        <v>44181</v>
      </c>
      <c r="G113" s="14" t="b">
        <v>1</v>
      </c>
    </row>
    <row r="114" spans="1:7" x14ac:dyDescent="0.25">
      <c r="A114" s="14">
        <v>1207</v>
      </c>
      <c r="B114" s="15" t="s">
        <v>367</v>
      </c>
      <c r="C114" s="15" t="s">
        <v>37</v>
      </c>
      <c r="D114" s="15" t="s">
        <v>30</v>
      </c>
      <c r="E114" s="16">
        <v>100</v>
      </c>
      <c r="F114" s="17">
        <v>44181</v>
      </c>
      <c r="G114" s="14" t="b">
        <v>1</v>
      </c>
    </row>
    <row r="115" spans="1:7" x14ac:dyDescent="0.25">
      <c r="A115" s="14">
        <v>1208</v>
      </c>
      <c r="B115" s="15" t="s">
        <v>317</v>
      </c>
      <c r="C115" s="15" t="s">
        <v>318</v>
      </c>
      <c r="D115" s="15" t="s">
        <v>30</v>
      </c>
      <c r="E115" s="16">
        <v>500</v>
      </c>
      <c r="F115" s="17">
        <v>44184</v>
      </c>
      <c r="G115" s="14" t="b">
        <v>1</v>
      </c>
    </row>
    <row r="116" spans="1:7" x14ac:dyDescent="0.25">
      <c r="A116" s="14">
        <v>1209</v>
      </c>
      <c r="B116" s="15" t="s">
        <v>133</v>
      </c>
      <c r="C116" s="15" t="s">
        <v>368</v>
      </c>
      <c r="D116" s="15" t="s">
        <v>30</v>
      </c>
      <c r="E116" s="16">
        <v>250</v>
      </c>
      <c r="F116" s="17">
        <v>44189</v>
      </c>
      <c r="G116" s="14" t="b">
        <v>1</v>
      </c>
    </row>
    <row r="117" spans="1:7" x14ac:dyDescent="0.25">
      <c r="A117" s="14">
        <v>1210</v>
      </c>
      <c r="B117" s="15" t="s">
        <v>73</v>
      </c>
      <c r="C117" s="15" t="s">
        <v>32</v>
      </c>
      <c r="D117" s="15" t="s">
        <v>30</v>
      </c>
      <c r="E117" s="16">
        <v>20</v>
      </c>
      <c r="F117" s="17">
        <v>44191</v>
      </c>
      <c r="G117" s="14" t="b">
        <v>1</v>
      </c>
    </row>
    <row r="118" spans="1:7" x14ac:dyDescent="0.25">
      <c r="A118" s="14">
        <v>1211</v>
      </c>
      <c r="B118" s="15" t="s">
        <v>319</v>
      </c>
      <c r="C118" s="15" t="s">
        <v>320</v>
      </c>
      <c r="D118" s="15" t="s">
        <v>30</v>
      </c>
      <c r="E118" s="16">
        <v>300</v>
      </c>
      <c r="F118" s="17">
        <v>44193</v>
      </c>
      <c r="G118" s="14" t="b">
        <v>1</v>
      </c>
    </row>
    <row r="119" spans="1:7" x14ac:dyDescent="0.25">
      <c r="A119" s="14">
        <v>1212</v>
      </c>
      <c r="B119" s="15" t="s">
        <v>109</v>
      </c>
      <c r="C119" s="15" t="s">
        <v>110</v>
      </c>
      <c r="D119" s="15" t="s">
        <v>30</v>
      </c>
      <c r="E119" s="16">
        <v>10</v>
      </c>
      <c r="F119" s="17">
        <v>44195</v>
      </c>
      <c r="G119" s="14" t="b">
        <v>1</v>
      </c>
    </row>
    <row r="120" spans="1:7" x14ac:dyDescent="0.25">
      <c r="A120" s="14">
        <v>1213</v>
      </c>
      <c r="B120" s="15" t="s">
        <v>109</v>
      </c>
      <c r="C120" s="15" t="s">
        <v>111</v>
      </c>
      <c r="D120" s="15" t="s">
        <v>30</v>
      </c>
      <c r="E120" s="16">
        <v>10</v>
      </c>
      <c r="F120" s="17">
        <v>44195</v>
      </c>
      <c r="G120" s="14" t="b">
        <v>1</v>
      </c>
    </row>
    <row r="121" spans="1:7" x14ac:dyDescent="0.25">
      <c r="A121" s="14">
        <v>1214</v>
      </c>
      <c r="B121" s="15" t="s">
        <v>112</v>
      </c>
      <c r="C121" s="15" t="s">
        <v>42</v>
      </c>
      <c r="D121" s="15" t="s">
        <v>30</v>
      </c>
      <c r="E121" s="16">
        <v>20</v>
      </c>
      <c r="F121" s="17">
        <v>44195</v>
      </c>
      <c r="G121" s="14" t="b">
        <v>1</v>
      </c>
    </row>
    <row r="122" spans="1:7" x14ac:dyDescent="0.25">
      <c r="A122" s="14">
        <v>1215</v>
      </c>
      <c r="B122" s="15" t="s">
        <v>33</v>
      </c>
      <c r="C122" s="15" t="s">
        <v>34</v>
      </c>
      <c r="D122" s="15" t="s">
        <v>30</v>
      </c>
      <c r="E122" s="16">
        <v>10</v>
      </c>
      <c r="F122" s="17">
        <v>44196</v>
      </c>
      <c r="G122" s="14" t="b">
        <v>1</v>
      </c>
    </row>
    <row r="123" spans="1:7" x14ac:dyDescent="0.25">
      <c r="A123" s="14">
        <v>1216</v>
      </c>
      <c r="B123" s="15" t="s">
        <v>369</v>
      </c>
      <c r="C123" s="15" t="s">
        <v>370</v>
      </c>
      <c r="D123" s="15" t="s">
        <v>30</v>
      </c>
      <c r="E123" s="16">
        <v>200</v>
      </c>
      <c r="F123" s="17">
        <v>44196</v>
      </c>
      <c r="G123" s="14" t="b">
        <v>1</v>
      </c>
    </row>
    <row r="124" spans="1:7" x14ac:dyDescent="0.25">
      <c r="A124" s="14">
        <v>1220</v>
      </c>
      <c r="B124" s="15" t="s">
        <v>137</v>
      </c>
      <c r="C124" s="15" t="s">
        <v>116</v>
      </c>
      <c r="D124" s="15" t="s">
        <v>30</v>
      </c>
      <c r="E124" s="16">
        <v>25</v>
      </c>
      <c r="F124" s="17">
        <v>44197</v>
      </c>
      <c r="G124" s="14" t="b">
        <v>1</v>
      </c>
    </row>
    <row r="125" spans="1:7" x14ac:dyDescent="0.25">
      <c r="A125" s="14">
        <v>1221</v>
      </c>
      <c r="B125" s="15" t="s">
        <v>122</v>
      </c>
      <c r="C125" s="15" t="s">
        <v>59</v>
      </c>
      <c r="D125" s="15" t="s">
        <v>30</v>
      </c>
      <c r="E125" s="16">
        <v>5</v>
      </c>
      <c r="F125" s="17">
        <v>44206</v>
      </c>
      <c r="G125" s="14" t="b">
        <v>1</v>
      </c>
    </row>
    <row r="126" spans="1:7" x14ac:dyDescent="0.25">
      <c r="A126" s="14">
        <v>1222</v>
      </c>
      <c r="B126" s="15" t="s">
        <v>124</v>
      </c>
      <c r="C126" s="15" t="s">
        <v>71</v>
      </c>
      <c r="D126" s="15" t="s">
        <v>30</v>
      </c>
      <c r="E126" s="16">
        <v>20</v>
      </c>
      <c r="F126" s="17">
        <v>44211</v>
      </c>
      <c r="G126" s="14" t="b">
        <v>1</v>
      </c>
    </row>
    <row r="127" spans="1:7" x14ac:dyDescent="0.25">
      <c r="A127" s="14">
        <v>1223</v>
      </c>
      <c r="B127" s="15" t="s">
        <v>203</v>
      </c>
      <c r="C127" s="15" t="s">
        <v>153</v>
      </c>
      <c r="D127" s="15" t="s">
        <v>30</v>
      </c>
      <c r="E127" s="16">
        <v>5</v>
      </c>
      <c r="F127" s="17">
        <v>44212</v>
      </c>
      <c r="G127" s="14" t="b">
        <v>1</v>
      </c>
    </row>
    <row r="128" spans="1:7" x14ac:dyDescent="0.25">
      <c r="A128" s="14">
        <v>1224</v>
      </c>
      <c r="B128" s="15" t="s">
        <v>73</v>
      </c>
      <c r="C128" s="15" t="s">
        <v>32</v>
      </c>
      <c r="D128" s="15" t="s">
        <v>30</v>
      </c>
      <c r="E128" s="16">
        <v>20</v>
      </c>
      <c r="F128" s="17">
        <v>44222</v>
      </c>
      <c r="G128" s="14" t="b">
        <v>1</v>
      </c>
    </row>
    <row r="129" spans="1:7" x14ac:dyDescent="0.25">
      <c r="A129" s="14">
        <v>1228</v>
      </c>
      <c r="B129" s="15" t="s">
        <v>109</v>
      </c>
      <c r="C129" s="15" t="s">
        <v>110</v>
      </c>
      <c r="D129" s="15" t="s">
        <v>30</v>
      </c>
      <c r="E129" s="16">
        <v>10</v>
      </c>
      <c r="F129" s="17">
        <v>44226</v>
      </c>
      <c r="G129" s="14" t="b">
        <v>1</v>
      </c>
    </row>
    <row r="130" spans="1:7" x14ac:dyDescent="0.25">
      <c r="A130" s="14">
        <v>1229</v>
      </c>
      <c r="B130" s="15" t="s">
        <v>109</v>
      </c>
      <c r="C130" s="15" t="s">
        <v>111</v>
      </c>
      <c r="D130" s="15" t="s">
        <v>30</v>
      </c>
      <c r="E130" s="16">
        <v>10</v>
      </c>
      <c r="F130" s="17">
        <v>44226</v>
      </c>
      <c r="G130" s="14" t="b">
        <v>1</v>
      </c>
    </row>
    <row r="131" spans="1:7" x14ac:dyDescent="0.25">
      <c r="A131" s="14">
        <v>1230</v>
      </c>
      <c r="B131" s="15" t="s">
        <v>112</v>
      </c>
      <c r="C131" s="15" t="s">
        <v>42</v>
      </c>
      <c r="D131" s="15" t="s">
        <v>30</v>
      </c>
      <c r="E131" s="16">
        <v>20</v>
      </c>
      <c r="F131" s="17">
        <v>44226</v>
      </c>
      <c r="G131" s="14" t="b">
        <v>1</v>
      </c>
    </row>
    <row r="132" spans="1:7" x14ac:dyDescent="0.25">
      <c r="A132" s="14">
        <v>1231</v>
      </c>
      <c r="B132" s="15" t="s">
        <v>33</v>
      </c>
      <c r="C132" s="15" t="s">
        <v>34</v>
      </c>
      <c r="D132" s="15" t="s">
        <v>30</v>
      </c>
      <c r="E132" s="16">
        <v>10</v>
      </c>
      <c r="F132" s="17">
        <v>44227</v>
      </c>
      <c r="G132" s="14" t="b">
        <v>1</v>
      </c>
    </row>
    <row r="133" spans="1:7" x14ac:dyDescent="0.25">
      <c r="A133" s="14">
        <v>1227</v>
      </c>
      <c r="B133" s="15" t="s">
        <v>122</v>
      </c>
      <c r="C133" s="15" t="s">
        <v>59</v>
      </c>
      <c r="D133" s="15" t="s">
        <v>30</v>
      </c>
      <c r="E133" s="16">
        <v>5</v>
      </c>
      <c r="F133" s="17">
        <v>44237</v>
      </c>
      <c r="G133" s="14" t="b">
        <v>1</v>
      </c>
    </row>
    <row r="134" spans="1:7" x14ac:dyDescent="0.25">
      <c r="A134" s="14">
        <v>1232</v>
      </c>
      <c r="B134" s="15" t="s">
        <v>73</v>
      </c>
      <c r="C134" s="15" t="s">
        <v>32</v>
      </c>
      <c r="D134" s="15" t="s">
        <v>30</v>
      </c>
      <c r="E134" s="16">
        <v>20</v>
      </c>
      <c r="F134" s="17">
        <v>44253</v>
      </c>
      <c r="G134" s="14" t="b">
        <v>1</v>
      </c>
    </row>
    <row r="135" spans="1:7" x14ac:dyDescent="0.25">
      <c r="A135" s="14">
        <v>1233</v>
      </c>
      <c r="B135" s="15" t="s">
        <v>109</v>
      </c>
      <c r="C135" s="15" t="s">
        <v>110</v>
      </c>
      <c r="D135" s="15" t="s">
        <v>30</v>
      </c>
      <c r="E135" s="16">
        <v>10</v>
      </c>
      <c r="F135" s="17">
        <v>44255</v>
      </c>
      <c r="G135" s="14" t="b">
        <v>1</v>
      </c>
    </row>
    <row r="136" spans="1:7" x14ac:dyDescent="0.25">
      <c r="A136" s="14">
        <v>1234</v>
      </c>
      <c r="B136" s="15" t="s">
        <v>109</v>
      </c>
      <c r="C136" s="15" t="s">
        <v>111</v>
      </c>
      <c r="D136" s="15" t="s">
        <v>30</v>
      </c>
      <c r="E136" s="16">
        <v>10</v>
      </c>
      <c r="F136" s="17">
        <v>44255</v>
      </c>
      <c r="G136" s="14" t="b">
        <v>1</v>
      </c>
    </row>
    <row r="137" spans="1:7" x14ac:dyDescent="0.25">
      <c r="A137" s="14">
        <v>1235</v>
      </c>
      <c r="B137" s="15" t="s">
        <v>112</v>
      </c>
      <c r="C137" s="15" t="s">
        <v>42</v>
      </c>
      <c r="D137" s="15" t="s">
        <v>30</v>
      </c>
      <c r="E137" s="16">
        <v>20</v>
      </c>
      <c r="F137" s="17">
        <v>44255</v>
      </c>
      <c r="G137" s="14" t="b">
        <v>1</v>
      </c>
    </row>
    <row r="138" spans="1:7" x14ac:dyDescent="0.25">
      <c r="A138" s="14">
        <v>1236</v>
      </c>
      <c r="B138" s="15" t="s">
        <v>33</v>
      </c>
      <c r="C138" s="15" t="s">
        <v>34</v>
      </c>
      <c r="D138" s="15" t="s">
        <v>30</v>
      </c>
      <c r="E138" s="16">
        <v>10</v>
      </c>
      <c r="F138" s="17">
        <v>44255</v>
      </c>
      <c r="G138" s="14" t="b">
        <v>1</v>
      </c>
    </row>
    <row r="139" spans="1:7" x14ac:dyDescent="0.25">
      <c r="A139" s="14">
        <v>1244</v>
      </c>
      <c r="B139" s="15" t="s">
        <v>122</v>
      </c>
      <c r="C139" s="15" t="s">
        <v>59</v>
      </c>
      <c r="D139" s="15" t="s">
        <v>30</v>
      </c>
      <c r="E139" s="16">
        <v>5</v>
      </c>
      <c r="F139" s="17">
        <v>44265</v>
      </c>
      <c r="G139" s="14" t="b">
        <v>1</v>
      </c>
    </row>
    <row r="140" spans="1:7" x14ac:dyDescent="0.25">
      <c r="A140" s="14">
        <v>1245</v>
      </c>
      <c r="B140" s="15" t="s">
        <v>204</v>
      </c>
      <c r="C140" s="15" t="s">
        <v>30</v>
      </c>
      <c r="D140" s="15" t="s">
        <v>30</v>
      </c>
      <c r="E140" s="16">
        <v>25</v>
      </c>
      <c r="F140" s="17">
        <v>44270</v>
      </c>
      <c r="G140" s="14" t="b">
        <v>1</v>
      </c>
    </row>
    <row r="141" spans="1:7" x14ac:dyDescent="0.25">
      <c r="A141" s="14">
        <v>1249</v>
      </c>
      <c r="B141" s="15" t="s">
        <v>73</v>
      </c>
      <c r="C141" s="15" t="s">
        <v>32</v>
      </c>
      <c r="D141" s="15" t="s">
        <v>30</v>
      </c>
      <c r="E141" s="16">
        <v>20</v>
      </c>
      <c r="F141" s="17">
        <v>44281</v>
      </c>
      <c r="G141" s="14" t="b">
        <v>1</v>
      </c>
    </row>
    <row r="142" spans="1:7" x14ac:dyDescent="0.25">
      <c r="A142" s="14">
        <v>1246</v>
      </c>
      <c r="B142" s="15" t="s">
        <v>109</v>
      </c>
      <c r="C142" s="15" t="s">
        <v>110</v>
      </c>
      <c r="D142" s="15" t="s">
        <v>30</v>
      </c>
      <c r="E142" s="16">
        <v>10</v>
      </c>
      <c r="F142" s="17">
        <v>44285</v>
      </c>
      <c r="G142" s="14" t="b">
        <v>1</v>
      </c>
    </row>
    <row r="143" spans="1:7" x14ac:dyDescent="0.25">
      <c r="A143" s="14">
        <v>1247</v>
      </c>
      <c r="B143" s="15" t="s">
        <v>109</v>
      </c>
      <c r="C143" s="15" t="s">
        <v>111</v>
      </c>
      <c r="D143" s="15" t="s">
        <v>30</v>
      </c>
      <c r="E143" s="16">
        <v>10</v>
      </c>
      <c r="F143" s="17">
        <v>44285</v>
      </c>
      <c r="G143" s="14" t="b">
        <v>1</v>
      </c>
    </row>
    <row r="144" spans="1:7" x14ac:dyDescent="0.25">
      <c r="A144" s="14">
        <v>1248</v>
      </c>
      <c r="B144" s="15" t="s">
        <v>112</v>
      </c>
      <c r="C144" s="15" t="s">
        <v>42</v>
      </c>
      <c r="D144" s="15" t="s">
        <v>30</v>
      </c>
      <c r="E144" s="16">
        <v>20</v>
      </c>
      <c r="F144" s="17">
        <v>44285</v>
      </c>
      <c r="G144" s="14" t="b">
        <v>1</v>
      </c>
    </row>
    <row r="145" spans="1:7" x14ac:dyDescent="0.25">
      <c r="A145" s="14">
        <v>1255</v>
      </c>
      <c r="B145" s="15" t="s">
        <v>33</v>
      </c>
      <c r="C145" s="15" t="s">
        <v>34</v>
      </c>
      <c r="D145" s="15" t="s">
        <v>30</v>
      </c>
      <c r="E145" s="16">
        <v>10</v>
      </c>
      <c r="F145" s="17">
        <v>44286</v>
      </c>
      <c r="G145" s="14" t="b">
        <v>1</v>
      </c>
    </row>
    <row r="146" spans="1:7" x14ac:dyDescent="0.25">
      <c r="A146" s="14">
        <v>1250</v>
      </c>
      <c r="B146" s="15" t="s">
        <v>122</v>
      </c>
      <c r="C146" s="15" t="s">
        <v>59</v>
      </c>
      <c r="D146" s="15" t="s">
        <v>30</v>
      </c>
      <c r="E146" s="16">
        <v>5</v>
      </c>
      <c r="F146" s="17">
        <v>44296</v>
      </c>
      <c r="G146" s="14" t="b">
        <v>1</v>
      </c>
    </row>
    <row r="147" spans="1:7" x14ac:dyDescent="0.25">
      <c r="A147" s="14">
        <v>1254</v>
      </c>
      <c r="B147" s="15" t="s">
        <v>73</v>
      </c>
      <c r="C147" s="15" t="s">
        <v>32</v>
      </c>
      <c r="D147" s="15" t="s">
        <v>30</v>
      </c>
      <c r="E147" s="16">
        <v>20</v>
      </c>
      <c r="F147" s="17">
        <v>44312</v>
      </c>
      <c r="G147" s="14" t="b">
        <v>1</v>
      </c>
    </row>
    <row r="148" spans="1:7" x14ac:dyDescent="0.25">
      <c r="A148" s="14">
        <v>1251</v>
      </c>
      <c r="B148" s="15" t="s">
        <v>109</v>
      </c>
      <c r="C148" s="15" t="s">
        <v>110</v>
      </c>
      <c r="D148" s="15" t="s">
        <v>30</v>
      </c>
      <c r="E148" s="16">
        <v>10</v>
      </c>
      <c r="F148" s="17">
        <v>44316</v>
      </c>
      <c r="G148" s="14" t="b">
        <v>1</v>
      </c>
    </row>
    <row r="149" spans="1:7" x14ac:dyDescent="0.25">
      <c r="A149" s="14">
        <v>1252</v>
      </c>
      <c r="B149" s="15" t="s">
        <v>109</v>
      </c>
      <c r="C149" s="15" t="s">
        <v>111</v>
      </c>
      <c r="D149" s="15" t="s">
        <v>30</v>
      </c>
      <c r="E149" s="16">
        <v>10</v>
      </c>
      <c r="F149" s="17">
        <v>44316</v>
      </c>
      <c r="G149" s="14" t="b">
        <v>1</v>
      </c>
    </row>
    <row r="150" spans="1:7" x14ac:dyDescent="0.25">
      <c r="A150" s="14">
        <v>1253</v>
      </c>
      <c r="B150" s="15" t="s">
        <v>112</v>
      </c>
      <c r="C150" s="15" t="s">
        <v>42</v>
      </c>
      <c r="D150" s="15" t="s">
        <v>30</v>
      </c>
      <c r="E150" s="16">
        <v>20</v>
      </c>
      <c r="F150" s="17">
        <v>44316</v>
      </c>
      <c r="G150" s="14" t="b">
        <v>1</v>
      </c>
    </row>
    <row r="151" spans="1:7" x14ac:dyDescent="0.25">
      <c r="A151" s="14">
        <v>1256</v>
      </c>
      <c r="B151" s="15" t="s">
        <v>33</v>
      </c>
      <c r="C151" s="15" t="s">
        <v>34</v>
      </c>
      <c r="D151" s="15" t="s">
        <v>30</v>
      </c>
      <c r="E151" s="16">
        <v>10</v>
      </c>
      <c r="F151" s="17">
        <v>44316</v>
      </c>
      <c r="G151" s="14" t="b">
        <v>1</v>
      </c>
    </row>
    <row r="152" spans="1:7" x14ac:dyDescent="0.25">
      <c r="A152" s="14">
        <v>1257</v>
      </c>
      <c r="B152" s="15" t="s">
        <v>122</v>
      </c>
      <c r="C152" s="15" t="s">
        <v>59</v>
      </c>
      <c r="D152" s="15" t="s">
        <v>30</v>
      </c>
      <c r="E152" s="16">
        <v>5</v>
      </c>
      <c r="F152" s="17">
        <v>44326</v>
      </c>
      <c r="G152" s="14" t="b">
        <v>1</v>
      </c>
    </row>
    <row r="153" spans="1:7" x14ac:dyDescent="0.25">
      <c r="A153" s="14">
        <v>1261</v>
      </c>
      <c r="B153" s="15" t="s">
        <v>73</v>
      </c>
      <c r="C153" s="15" t="s">
        <v>32</v>
      </c>
      <c r="D153" s="15" t="s">
        <v>30</v>
      </c>
      <c r="E153" s="16">
        <v>20</v>
      </c>
      <c r="F153" s="17">
        <v>44342</v>
      </c>
      <c r="G153" s="14" t="b">
        <v>1</v>
      </c>
    </row>
    <row r="154" spans="1:7" x14ac:dyDescent="0.25">
      <c r="A154" s="14">
        <v>1258</v>
      </c>
      <c r="B154" s="15" t="s">
        <v>109</v>
      </c>
      <c r="C154" s="15" t="s">
        <v>110</v>
      </c>
      <c r="D154" s="15" t="s">
        <v>30</v>
      </c>
      <c r="E154" s="16">
        <v>35</v>
      </c>
      <c r="F154" s="17">
        <v>44347</v>
      </c>
      <c r="G154" s="14" t="b">
        <v>1</v>
      </c>
    </row>
    <row r="155" spans="1:7" x14ac:dyDescent="0.25">
      <c r="A155" s="14">
        <v>1259</v>
      </c>
      <c r="B155" s="15" t="s">
        <v>109</v>
      </c>
      <c r="C155" s="15" t="s">
        <v>111</v>
      </c>
      <c r="D155" s="15" t="s">
        <v>30</v>
      </c>
      <c r="E155" s="16">
        <v>35</v>
      </c>
      <c r="F155" s="17">
        <v>44347</v>
      </c>
      <c r="G155" s="14" t="b">
        <v>1</v>
      </c>
    </row>
    <row r="156" spans="1:7" x14ac:dyDescent="0.25">
      <c r="A156" s="14">
        <v>1260</v>
      </c>
      <c r="B156" s="15" t="s">
        <v>112</v>
      </c>
      <c r="C156" s="15" t="s">
        <v>42</v>
      </c>
      <c r="D156" s="15" t="s">
        <v>30</v>
      </c>
      <c r="E156" s="16">
        <v>20</v>
      </c>
      <c r="F156" s="17">
        <v>44347</v>
      </c>
      <c r="G156" s="14" t="b">
        <v>1</v>
      </c>
    </row>
    <row r="157" spans="1:7" x14ac:dyDescent="0.25">
      <c r="A157" s="14">
        <v>1262</v>
      </c>
      <c r="B157" s="15" t="s">
        <v>33</v>
      </c>
      <c r="C157" s="15" t="s">
        <v>34</v>
      </c>
      <c r="D157" s="15" t="s">
        <v>30</v>
      </c>
      <c r="E157" s="16">
        <v>10</v>
      </c>
      <c r="F157" s="17">
        <v>44347</v>
      </c>
      <c r="G157" s="14" t="b">
        <v>1</v>
      </c>
    </row>
    <row r="159" spans="1:7" x14ac:dyDescent="0.25">
      <c r="E159" s="6">
        <f>SUM(E2:E157)</f>
        <v>48936.21</v>
      </c>
    </row>
  </sheetData>
  <sortState xmlns:xlrd2="http://schemas.microsoft.com/office/spreadsheetml/2017/richdata2" ref="A2:G159">
    <sortCondition ref="F2:F159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Tax Return</vt:lpstr>
      <vt:lpstr>Tax Receipts 2020</vt:lpstr>
      <vt:lpstr>Position Statement</vt:lpstr>
      <vt:lpstr>Operating Statement</vt:lpstr>
      <vt:lpstr>Donations</vt:lpstr>
      <vt:lpstr>Events</vt:lpstr>
      <vt:lpstr>CanadaHelps</vt:lpstr>
      <vt:lpstr>'Operating Statement'!Print_Area</vt:lpstr>
      <vt:lpstr>'Position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burns</dc:creator>
  <cp:lastModifiedBy>Jim Brown</cp:lastModifiedBy>
  <cp:lastPrinted>2021-07-28T18:41:09Z</cp:lastPrinted>
  <dcterms:created xsi:type="dcterms:W3CDTF">2014-07-09T17:57:24Z</dcterms:created>
  <dcterms:modified xsi:type="dcterms:W3CDTF">2021-07-28T18:41:15Z</dcterms:modified>
</cp:coreProperties>
</file>